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1790" activeTab="10"/>
  </bookViews>
  <sheets>
    <sheet name="渝港" sheetId="8" r:id="rId1"/>
    <sheet name="空港新城" sheetId="5" r:id="rId2"/>
    <sheet name="临空投" sheetId="4" r:id="rId3"/>
    <sheet name="招商集团" sheetId="11" r:id="rId4"/>
    <sheet name="空港经济" sheetId="6" r:id="rId5"/>
    <sheet name="创新经济走廊" sheetId="7" r:id="rId6"/>
    <sheet name="临空农" sheetId="3" r:id="rId7"/>
    <sheet name="数据谷" sheetId="2" r:id="rId8"/>
    <sheet name="临基建" sheetId="9" r:id="rId9"/>
    <sheet name="农基建" sheetId="12" r:id="rId10"/>
    <sheet name="城市更新" sheetId="1" r:id="rId11"/>
  </sheets>
  <definedNames>
    <definedName name="_xlnm.Print_Area" localSheetId="5">创新经济走廊!$A$1:$H$15</definedName>
  </definedNames>
  <calcPr calcId="144525"/>
</workbook>
</file>

<file path=xl/comments1.xml><?xml version="1.0" encoding="utf-8"?>
<comments xmlns="http://schemas.openxmlformats.org/spreadsheetml/2006/main">
  <authors>
    <author>123</author>
  </authors>
  <commentList>
    <comment ref="C8" authorId="0">
      <text>
        <r>
          <rPr>
            <b/>
            <sz val="9"/>
            <rFont val="Tahoma"/>
            <charset val="134"/>
          </rPr>
          <t>123: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专职副书记</t>
        </r>
      </text>
    </comment>
  </commentList>
</comments>
</file>

<file path=xl/sharedStrings.xml><?xml version="1.0" encoding="utf-8"?>
<sst xmlns="http://schemas.openxmlformats.org/spreadsheetml/2006/main" count="477" uniqueCount="185">
  <si>
    <t>2019年区属国有企业领导人员薪酬发放情况</t>
  </si>
  <si>
    <t>单位名称：重庆渝港建设投资集团有限公司</t>
  </si>
  <si>
    <t>单位：元</t>
  </si>
  <si>
    <t>序号</t>
  </si>
  <si>
    <t>姓名</t>
  </si>
  <si>
    <t>职务</t>
  </si>
  <si>
    <t>任该职务起止时间</t>
  </si>
  <si>
    <t>2019年从本公司获得的税前薪酬情况</t>
  </si>
  <si>
    <t>社会保险、补充医疗保险及住房公积金单位缴存部分</t>
  </si>
  <si>
    <t>应付年薪</t>
  </si>
  <si>
    <t>其他货币性收入</t>
  </si>
  <si>
    <t>合计</t>
  </si>
  <si>
    <t>倪伟</t>
  </si>
  <si>
    <t>董事长</t>
  </si>
  <si>
    <t>2019.1-2019.12</t>
  </si>
  <si>
    <t>朱敬松</t>
  </si>
  <si>
    <t>总经理</t>
  </si>
  <si>
    <t>封光亮</t>
  </si>
  <si>
    <t>监事会主席</t>
  </si>
  <si>
    <t>陈明</t>
  </si>
  <si>
    <t>专职副书记</t>
  </si>
  <si>
    <t>文荣刚</t>
  </si>
  <si>
    <t>副总经理</t>
  </si>
  <si>
    <t>刘晓婷</t>
  </si>
  <si>
    <t>沈晰</t>
  </si>
  <si>
    <t>财务总监</t>
  </si>
  <si>
    <t>张淑国</t>
  </si>
  <si>
    <t>2019.9-2019.12</t>
  </si>
  <si>
    <t>填报人 ：邵玉梅</t>
  </si>
  <si>
    <t>联系方式：67812555</t>
  </si>
  <si>
    <t xml:space="preserve"> </t>
  </si>
  <si>
    <t>备注：不同公司同职级领导人员五险一金差异主要原因是缴费比例不同，部分公司符合小微企业优惠政策条件，养老保险缴费比例可由16%减免到12%。</t>
  </si>
  <si>
    <t>单位名称：空港新城公司</t>
  </si>
  <si>
    <t>王映波</t>
  </si>
  <si>
    <t>范清海</t>
  </si>
  <si>
    <t>张晓云</t>
  </si>
  <si>
    <t>杨国强</t>
  </si>
  <si>
    <t>党委专职副书记</t>
  </si>
  <si>
    <t>周远贵</t>
  </si>
  <si>
    <t>李其迅</t>
  </si>
  <si>
    <t>任奎</t>
  </si>
  <si>
    <t>沈蓝乔</t>
  </si>
  <si>
    <t>张长国</t>
  </si>
  <si>
    <t>2019.1-2019.4</t>
  </si>
  <si>
    <t>罗亨</t>
  </si>
  <si>
    <t>总工程师</t>
  </si>
  <si>
    <t>2019.08-2019.12</t>
  </si>
  <si>
    <t>填报人 ：林芸</t>
  </si>
  <si>
    <t>联系方式：</t>
  </si>
  <si>
    <t>单位名称：重庆临空开发投资集团有限公司</t>
  </si>
  <si>
    <t>备注</t>
  </si>
  <si>
    <t>应付基本年薪</t>
  </si>
  <si>
    <t>应付2017绩效年薪</t>
  </si>
  <si>
    <t>丁后荣</t>
  </si>
  <si>
    <t>蔚世雄</t>
  </si>
  <si>
    <t>郭中</t>
  </si>
  <si>
    <t>黄乐</t>
  </si>
  <si>
    <t>杨志军</t>
  </si>
  <si>
    <t>2019.1-2019.10</t>
  </si>
  <si>
    <r>
      <rPr>
        <sz val="11"/>
        <rFont val="方正仿宋_GBK"/>
        <charset val="134"/>
      </rPr>
      <t>2</t>
    </r>
    <r>
      <rPr>
        <sz val="11"/>
        <color indexed="8"/>
        <rFont val="宋体"/>
        <charset val="134"/>
      </rPr>
      <t>019年10月辞职。</t>
    </r>
  </si>
  <si>
    <t>胡容蓉</t>
  </si>
  <si>
    <t>甘鸣懿</t>
  </si>
  <si>
    <t>张爱军</t>
  </si>
  <si>
    <t>填报人：廖叶欢</t>
  </si>
  <si>
    <t>单位名称：重庆临空招商集团有限公司</t>
  </si>
  <si>
    <t>张维</t>
  </si>
  <si>
    <t>2019.03-2019.12</t>
  </si>
  <si>
    <t>韩啸</t>
  </si>
  <si>
    <t>2019.07-2019.12</t>
  </si>
  <si>
    <t>李鑫鑫</t>
  </si>
  <si>
    <t>蒙琴</t>
  </si>
  <si>
    <t>孙爱杰</t>
  </si>
  <si>
    <t>2019.04-2019.12</t>
  </si>
  <si>
    <t>郭志强</t>
  </si>
  <si>
    <t>高博</t>
  </si>
  <si>
    <t>曾泓</t>
  </si>
  <si>
    <t>代建军</t>
  </si>
  <si>
    <t>原战略公司董事长</t>
  </si>
  <si>
    <t>-</t>
  </si>
  <si>
    <t>代建军为原战略产业公司领导，2019年3月公司改革重组后由组织安排到区大数据局任局长。</t>
  </si>
  <si>
    <t>汪翔</t>
  </si>
  <si>
    <t>2019.03-2019.05</t>
  </si>
  <si>
    <t>汪翔为原战略产业公司领导，2019年3月公司改革重组后加入临空招商公司任总经理</t>
  </si>
  <si>
    <t>填报人 ：赵明明</t>
  </si>
  <si>
    <t>联系方式：19923612196</t>
  </si>
  <si>
    <t>单位名称：重庆空港经济开发建设有限公司</t>
  </si>
  <si>
    <t>尹华伟</t>
  </si>
  <si>
    <t>况 斌</t>
  </si>
  <si>
    <t>文 涛</t>
  </si>
  <si>
    <t>陈长寿</t>
  </si>
  <si>
    <t>杜中明</t>
  </si>
  <si>
    <t>潘光明</t>
  </si>
  <si>
    <t>吴 勇</t>
  </si>
  <si>
    <t>刘 东</t>
  </si>
  <si>
    <t>陈 彪</t>
  </si>
  <si>
    <t>填报人 ：</t>
  </si>
  <si>
    <t xml:space="preserve">     刘颖       徐安琪</t>
  </si>
  <si>
    <t>填报单位：重庆创新经济走廊开发建设有限公司</t>
  </si>
  <si>
    <t>基本年薪</t>
  </si>
  <si>
    <t>绩效年薪</t>
  </si>
  <si>
    <t>任期绩效</t>
  </si>
  <si>
    <t>2017年应休未休</t>
  </si>
  <si>
    <t>唐利</t>
  </si>
  <si>
    <t>党委书记董事长</t>
  </si>
  <si>
    <t>2019.01-2019.12</t>
  </si>
  <si>
    <t>唐中浩</t>
  </si>
  <si>
    <t>陈斌</t>
  </si>
  <si>
    <t>林云登</t>
  </si>
  <si>
    <t>常务副总经理</t>
  </si>
  <si>
    <t>谢勇</t>
  </si>
  <si>
    <t>何祥全</t>
  </si>
  <si>
    <t>张炜巍</t>
  </si>
  <si>
    <t>周良懿</t>
  </si>
  <si>
    <t>2019.09-2019.12</t>
  </si>
  <si>
    <t>郭玲</t>
  </si>
  <si>
    <t>周彦飞</t>
  </si>
  <si>
    <t xml:space="preserve">       填报人：伍玉洁                    联系方式:13883964501</t>
  </si>
  <si>
    <t>单位名称：重庆临空都市农业开发建设有限公司</t>
  </si>
  <si>
    <t>张枫</t>
  </si>
  <si>
    <t>任利君</t>
  </si>
  <si>
    <t>屈胜强</t>
  </si>
  <si>
    <t>米格</t>
  </si>
  <si>
    <t>樊成兰</t>
  </si>
  <si>
    <t>潘爰媛</t>
  </si>
  <si>
    <t>江建明</t>
  </si>
  <si>
    <t>填报人 ：黄小惠</t>
  </si>
  <si>
    <r>
      <rPr>
        <sz val="11"/>
        <color theme="1"/>
        <rFont val="宋体"/>
        <charset val="134"/>
        <scheme val="minor"/>
      </rPr>
      <t>联系方式：6</t>
    </r>
    <r>
      <rPr>
        <sz val="11"/>
        <color theme="1"/>
        <rFont val="宋体"/>
        <charset val="134"/>
        <scheme val="minor"/>
      </rPr>
      <t>1886818</t>
    </r>
  </si>
  <si>
    <t>单位名称：仙桃数据谷公司</t>
  </si>
  <si>
    <t>汪小平</t>
  </si>
  <si>
    <t>马中骏</t>
  </si>
  <si>
    <t>程会平</t>
  </si>
  <si>
    <t>吴永洪</t>
  </si>
  <si>
    <r>
      <rPr>
        <sz val="11"/>
        <color theme="1"/>
        <rFont val="方正仿宋_GBK"/>
        <charset val="134"/>
      </rPr>
      <t>2019.09</t>
    </r>
    <r>
      <rPr>
        <sz val="11"/>
        <color theme="1"/>
        <rFont val="方正仿宋_GBK"/>
        <charset val="134"/>
      </rPr>
      <t>-2019.12</t>
    </r>
  </si>
  <si>
    <t>陈煜红</t>
  </si>
  <si>
    <t>刘毅</t>
  </si>
  <si>
    <t>徐忆</t>
  </si>
  <si>
    <t>陈嘉</t>
  </si>
  <si>
    <t>杨继刚</t>
  </si>
  <si>
    <r>
      <rPr>
        <sz val="11"/>
        <color theme="1"/>
        <rFont val="方正仿宋_GBK"/>
        <charset val="134"/>
      </rPr>
      <t>2</t>
    </r>
    <r>
      <rPr>
        <sz val="11"/>
        <color theme="1"/>
        <rFont val="宋体"/>
        <charset val="134"/>
        <scheme val="minor"/>
      </rPr>
      <t>019.04-2019.12</t>
    </r>
  </si>
  <si>
    <t>王唐路</t>
  </si>
  <si>
    <r>
      <rPr>
        <sz val="11"/>
        <color theme="1"/>
        <rFont val="方正仿宋_GBK"/>
        <charset val="134"/>
      </rPr>
      <t>2</t>
    </r>
    <r>
      <rPr>
        <sz val="11"/>
        <color theme="1"/>
        <rFont val="宋体"/>
        <charset val="134"/>
        <scheme val="minor"/>
      </rPr>
      <t>019.09-2019.12</t>
    </r>
  </si>
  <si>
    <t>填报人：印文婷</t>
  </si>
  <si>
    <r>
      <rPr>
        <sz val="11"/>
        <color theme="1"/>
        <rFont val="宋体"/>
        <charset val="134"/>
        <scheme val="minor"/>
      </rPr>
      <t>联系电话：6</t>
    </r>
    <r>
      <rPr>
        <sz val="11"/>
        <color theme="1"/>
        <rFont val="宋体"/>
        <charset val="134"/>
        <scheme val="minor"/>
      </rPr>
      <t>7223018</t>
    </r>
  </si>
  <si>
    <t>单位名称：重庆临空都市基础设施建设运营有限公司</t>
  </si>
  <si>
    <t>晏其彬</t>
  </si>
  <si>
    <t>王  波</t>
  </si>
  <si>
    <t>王明军</t>
  </si>
  <si>
    <t>严志钢</t>
  </si>
  <si>
    <t>陈  丹</t>
  </si>
  <si>
    <t>刘  毅</t>
  </si>
  <si>
    <t>欧春梅</t>
  </si>
  <si>
    <t>游  敏</t>
  </si>
  <si>
    <t>填报人 ：王立力</t>
  </si>
  <si>
    <t>单位名称：重庆渝北农村基础设施建设有限公司</t>
  </si>
  <si>
    <t>李涛</t>
  </si>
  <si>
    <t>李朝金</t>
  </si>
  <si>
    <t>唐忠友</t>
  </si>
  <si>
    <t>何品祥</t>
  </si>
  <si>
    <t>黄波</t>
  </si>
  <si>
    <t>罗丽红</t>
  </si>
  <si>
    <t>陶平</t>
  </si>
  <si>
    <t>汪楣英</t>
  </si>
  <si>
    <t>2019.10-2019.12</t>
  </si>
  <si>
    <t>填报人 ：叶梅    联系方式：67253699</t>
  </si>
  <si>
    <t>单位名称：重庆渝北城市更新建设有限公司</t>
  </si>
  <si>
    <t>任期激励</t>
  </si>
  <si>
    <t>李世伟</t>
  </si>
  <si>
    <t>2019年4月至8月在更新公司领薪，2019年9月至12月在临空经济示范区领薪</t>
  </si>
  <si>
    <t>何建辉</t>
  </si>
  <si>
    <t>2019年4月至7月任副总，8月至12月任总经理</t>
  </si>
  <si>
    <t>邓镓佳</t>
  </si>
  <si>
    <t>2019年1月至3月任战略产业公司监事会主席、4月至12月任监事会主席</t>
  </si>
  <si>
    <t>张利</t>
  </si>
  <si>
    <t>专职副书记（兼）、副总经理</t>
  </si>
  <si>
    <t>2019年4月至7月任副总，7至12月任专职副书记（兼）</t>
  </si>
  <si>
    <t>吴猛</t>
  </si>
  <si>
    <t>2019年1月至8月任创新经济走廊公司专职副书记，9月至12月任更新公司副总</t>
  </si>
  <si>
    <t>陈渝</t>
  </si>
  <si>
    <t>2019年1月至3月任战略产业公司副总、4月至12月任更新公司副总</t>
  </si>
  <si>
    <t>段荣华</t>
  </si>
  <si>
    <t>2019年1月至8月任农村基建公司财务总监、9月至12月任更新公司财务总监</t>
  </si>
  <si>
    <t>备注：2019年4月城市更新公司成立。</t>
  </si>
  <si>
    <t>填报人 ：舒小梅</t>
  </si>
  <si>
    <t>联系方式：13594239292</t>
  </si>
  <si>
    <t>单位主要负责人：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</si>
</sst>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* #,##0.00_-;\-* #,##0.00_-;_-* &quot;-&quot;??_-;_-@_-"/>
    <numFmt numFmtId="177" formatCode="0.00_ "/>
    <numFmt numFmtId="178" formatCode="0_ "/>
    <numFmt numFmtId="179" formatCode="0_);[Red]\(0\)"/>
    <numFmt numFmtId="180" formatCode="#,##0.00_ "/>
    <numFmt numFmtId="181" formatCode="#,##0.00_);[Red]\(#,##0.00\)"/>
    <numFmt numFmtId="182" formatCode="0.00_);[Red]\(0.00\)"/>
  </numFmts>
  <fonts count="59">
    <font>
      <sz val="11"/>
      <color theme="1"/>
      <name val="宋体"/>
      <charset val="134"/>
      <scheme val="minor"/>
    </font>
    <font>
      <b/>
      <sz val="20"/>
      <color theme="1"/>
      <name val="方正仿宋_GBK"/>
      <charset val="134"/>
    </font>
    <font>
      <sz val="10"/>
      <color theme="1"/>
      <name val="方正仿宋_GBK"/>
      <charset val="134"/>
    </font>
    <font>
      <sz val="20"/>
      <color theme="1"/>
      <name val="方正仿宋_GBK"/>
      <charset val="134"/>
    </font>
    <font>
      <b/>
      <sz val="11"/>
      <color theme="1"/>
      <name val="方正仿宋_GBK"/>
      <charset val="134"/>
    </font>
    <font>
      <b/>
      <sz val="11"/>
      <color indexed="8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方正黑体_GBK"/>
      <charset val="134"/>
    </font>
    <font>
      <sz val="9"/>
      <name val="宋体"/>
      <charset val="134"/>
      <scheme val="major"/>
    </font>
    <font>
      <sz val="9"/>
      <color theme="1" tint="0.0499893185216834"/>
      <name val="宋体"/>
      <charset val="134"/>
      <scheme val="major"/>
    </font>
    <font>
      <b/>
      <sz val="20"/>
      <name val="方正仿宋_GBK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方正仿宋_GBK"/>
      <charset val="134"/>
    </font>
    <font>
      <sz val="11"/>
      <color rgb="FF000000"/>
      <name val="宋体"/>
      <charset val="134"/>
    </font>
    <font>
      <b/>
      <sz val="10"/>
      <color theme="1"/>
      <name val="方正仿宋_GBK"/>
      <charset val="134"/>
    </font>
    <font>
      <sz val="12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sz val="10"/>
      <name val="方正仿宋_GBK"/>
      <charset val="134"/>
    </font>
    <font>
      <b/>
      <sz val="20"/>
      <color indexed="8"/>
      <name val="方正仿宋_GBK"/>
      <charset val="134"/>
    </font>
    <font>
      <sz val="10"/>
      <color indexed="8"/>
      <name val="方正仿宋_GBK"/>
      <charset val="134"/>
    </font>
    <font>
      <sz val="20"/>
      <color indexed="8"/>
      <name val="方正仿宋_GBK"/>
      <charset val="134"/>
    </font>
    <font>
      <sz val="11"/>
      <name val="方正仿宋_GBK"/>
      <charset val="134"/>
    </font>
    <font>
      <b/>
      <sz val="12"/>
      <color indexed="8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88402966399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62"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9" borderId="1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49" fillId="19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7" fillId="0" borderId="0"/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/>
    <xf numFmtId="0" fontId="0" fillId="26" borderId="16" applyNumberFormat="0" applyFon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/>
    <xf numFmtId="0" fontId="40" fillId="0" borderId="0" applyNumberForma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44" fillId="0" borderId="0"/>
    <xf numFmtId="0" fontId="4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0">
      <alignment vertical="center"/>
    </xf>
    <xf numFmtId="0" fontId="43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5" fillId="24" borderId="15" applyNumberFormat="0" applyAlignment="0" applyProtection="0">
      <alignment vertical="center"/>
    </xf>
    <xf numFmtId="0" fontId="54" fillId="24" borderId="12" applyNumberFormat="0" applyAlignment="0" applyProtection="0">
      <alignment vertical="center"/>
    </xf>
    <xf numFmtId="0" fontId="41" fillId="16" borderId="13" applyNumberFormat="0" applyAlignment="0" applyProtection="0">
      <alignment vertical="center"/>
    </xf>
    <xf numFmtId="0" fontId="8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0" borderId="0"/>
    <xf numFmtId="0" fontId="31" fillId="2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7" fillId="0" borderId="0"/>
    <xf numFmtId="0" fontId="3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47" fillId="0" borderId="0"/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47" fillId="0" borderId="0"/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47" fillId="0" borderId="0"/>
    <xf numFmtId="0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 applyFont="0" applyFill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 applyFont="0" applyFill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8" fillId="0" borderId="0">
      <alignment vertical="center"/>
    </xf>
    <xf numFmtId="0" fontId="47" fillId="0" borderId="0"/>
    <xf numFmtId="0" fontId="47" fillId="0" borderId="0"/>
    <xf numFmtId="0" fontId="8" fillId="0" borderId="0">
      <alignment vertical="center"/>
    </xf>
    <xf numFmtId="0" fontId="47" fillId="0" borderId="0"/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27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7" fillId="0" borderId="0"/>
    <xf numFmtId="0" fontId="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" fillId="37" borderId="16" applyNumberFormat="0" applyFont="0" applyAlignment="0" applyProtection="0">
      <alignment vertical="center"/>
    </xf>
    <xf numFmtId="0" fontId="47" fillId="0" borderId="0"/>
    <xf numFmtId="0" fontId="47" fillId="0" borderId="0"/>
    <xf numFmtId="43" fontId="47" fillId="0" borderId="0" applyFont="0" applyFill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  <xf numFmtId="0" fontId="47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257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257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135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95">
      <alignment vertical="center"/>
    </xf>
    <xf numFmtId="0" fontId="1" fillId="0" borderId="0" xfId="95" applyFont="1" applyBorder="1" applyAlignment="1">
      <alignment horizontal="center" vertical="center"/>
    </xf>
    <xf numFmtId="0" fontId="2" fillId="0" borderId="1" xfId="95" applyFont="1" applyBorder="1" applyAlignment="1">
      <alignment horizontal="left" vertical="center"/>
    </xf>
    <xf numFmtId="0" fontId="3" fillId="0" borderId="1" xfId="95" applyFont="1" applyBorder="1" applyAlignment="1">
      <alignment horizontal="center" vertical="center"/>
    </xf>
    <xf numFmtId="0" fontId="2" fillId="0" borderId="1" xfId="95" applyFont="1" applyBorder="1" applyAlignment="1">
      <alignment horizontal="right" vertical="center"/>
    </xf>
    <xf numFmtId="0" fontId="4" fillId="0" borderId="2" xfId="95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shrinkToFit="1"/>
    </xf>
    <xf numFmtId="0" fontId="6" fillId="0" borderId="0" xfId="95" applyFont="1" applyBorder="1" applyAlignment="1">
      <alignment horizontal="left" vertical="center"/>
    </xf>
    <xf numFmtId="0" fontId="6" fillId="0" borderId="0" xfId="95" applyFont="1" applyBorder="1" applyAlignment="1">
      <alignment horizontal="center" vertical="center"/>
    </xf>
    <xf numFmtId="0" fontId="8" fillId="0" borderId="0" xfId="113">
      <alignment vertical="center"/>
    </xf>
    <xf numFmtId="0" fontId="8" fillId="0" borderId="0" xfId="113" applyAlignment="1">
      <alignment horizontal="center" vertical="center"/>
    </xf>
    <xf numFmtId="49" fontId="8" fillId="0" borderId="0" xfId="113" applyNumberFormat="1">
      <alignment vertical="center"/>
    </xf>
    <xf numFmtId="0" fontId="1" fillId="0" borderId="0" xfId="113" applyFont="1" applyBorder="1" applyAlignment="1">
      <alignment horizontal="center" vertical="center"/>
    </xf>
    <xf numFmtId="0" fontId="2" fillId="0" borderId="1" xfId="113" applyFont="1" applyBorder="1" applyAlignment="1">
      <alignment horizontal="left" vertical="center"/>
    </xf>
    <xf numFmtId="0" fontId="3" fillId="0" borderId="1" xfId="113" applyFont="1" applyBorder="1" applyAlignment="1">
      <alignment horizontal="center" vertical="center"/>
    </xf>
    <xf numFmtId="49" fontId="3" fillId="0" borderId="1" xfId="113" applyNumberFormat="1" applyFont="1" applyBorder="1" applyAlignment="1">
      <alignment horizontal="center" vertical="center"/>
    </xf>
    <xf numFmtId="0" fontId="2" fillId="0" borderId="1" xfId="113" applyFont="1" applyBorder="1" applyAlignment="1">
      <alignment horizontal="center" vertical="center"/>
    </xf>
    <xf numFmtId="0" fontId="4" fillId="0" borderId="2" xfId="113" applyFont="1" applyBorder="1" applyAlignment="1">
      <alignment horizontal="center" vertical="center" wrapText="1"/>
    </xf>
    <xf numFmtId="0" fontId="6" fillId="0" borderId="2" xfId="113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0" fontId="12" fillId="2" borderId="2" xfId="229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78" fontId="6" fillId="0" borderId="2" xfId="113" applyNumberFormat="1" applyFont="1" applyBorder="1" applyAlignment="1">
      <alignment horizontal="center" vertical="center"/>
    </xf>
    <xf numFmtId="180" fontId="9" fillId="0" borderId="2" xfId="108" applyNumberFormat="1" applyFont="1" applyBorder="1" applyAlignment="1">
      <alignment horizontal="center" vertical="center"/>
    </xf>
    <xf numFmtId="0" fontId="13" fillId="2" borderId="2" xfId="229" applyFont="1" applyFill="1" applyBorder="1" applyAlignment="1">
      <alignment horizontal="center" vertical="center" wrapText="1"/>
    </xf>
    <xf numFmtId="0" fontId="12" fillId="2" borderId="6" xfId="135" applyFont="1" applyFill="1" applyBorder="1" applyAlignment="1">
      <alignment horizontal="center" vertical="center"/>
    </xf>
    <xf numFmtId="0" fontId="8" fillId="0" borderId="2" xfId="113" applyBorder="1" applyAlignment="1">
      <alignment horizontal="center" vertical="center"/>
    </xf>
    <xf numFmtId="0" fontId="8" fillId="0" borderId="0" xfId="113" applyFo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257" applyFont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81" fontId="15" fillId="3" borderId="2" xfId="0" applyNumberFormat="1" applyFont="1" applyFill="1" applyBorder="1" applyAlignment="1">
      <alignment horizontal="center" vertical="center" wrapText="1"/>
    </xf>
    <xf numFmtId="181" fontId="15" fillId="0" borderId="2" xfId="0" applyNumberFormat="1" applyFont="1" applyBorder="1" applyAlignment="1">
      <alignment horizontal="center" vertical="center"/>
    </xf>
    <xf numFmtId="180" fontId="1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180" fontId="0" fillId="0" borderId="0" xfId="0" applyNumberForma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9" fillId="0" borderId="0" xfId="0" applyNumberFormat="1" applyFont="1">
      <alignment vertical="center"/>
    </xf>
    <xf numFmtId="177" fontId="21" fillId="0" borderId="9" xfId="0" applyNumberFormat="1" applyFont="1" applyFill="1" applyBorder="1" applyAlignment="1">
      <alignment vertical="center"/>
    </xf>
    <xf numFmtId="177" fontId="6" fillId="0" borderId="0" xfId="0" applyNumberFormat="1" applyFont="1">
      <alignment vertical="center"/>
    </xf>
    <xf numFmtId="0" fontId="22" fillId="0" borderId="0" xfId="0" applyFont="1" applyFill="1" applyAlignment="1">
      <alignment vertical="center"/>
    </xf>
    <xf numFmtId="0" fontId="23" fillId="0" borderId="1" xfId="95" applyFont="1" applyBorder="1" applyAlignment="1">
      <alignment horizontal="left" vertical="center"/>
    </xf>
    <xf numFmtId="0" fontId="6" fillId="0" borderId="1" xfId="95" applyFont="1" applyBorder="1" applyAlignment="1">
      <alignment horizontal="center" vertical="center"/>
    </xf>
    <xf numFmtId="0" fontId="23" fillId="0" borderId="1" xfId="95" applyFont="1" applyBorder="1" applyAlignment="1">
      <alignment horizontal="right" vertical="center"/>
    </xf>
    <xf numFmtId="0" fontId="24" fillId="0" borderId="2" xfId="95" applyFont="1" applyBorder="1" applyAlignment="1">
      <alignment horizontal="center" vertical="center"/>
    </xf>
    <xf numFmtId="0" fontId="6" fillId="0" borderId="2" xfId="95" applyFont="1" applyBorder="1" applyAlignment="1">
      <alignment horizontal="center" vertical="center"/>
    </xf>
    <xf numFmtId="178" fontId="6" fillId="0" borderId="2" xfId="95" applyNumberFormat="1" applyFont="1" applyBorder="1" applyAlignment="1">
      <alignment horizontal="center" vertical="center"/>
    </xf>
    <xf numFmtId="177" fontId="6" fillId="0" borderId="2" xfId="95" applyNumberFormat="1" applyFont="1" applyBorder="1" applyAlignment="1">
      <alignment horizontal="center" vertical="center"/>
    </xf>
    <xf numFmtId="0" fontId="24" fillId="0" borderId="5" xfId="95" applyFont="1" applyBorder="1" applyAlignment="1">
      <alignment horizontal="center" vertical="center"/>
    </xf>
    <xf numFmtId="0" fontId="6" fillId="0" borderId="3" xfId="95" applyFont="1" applyBorder="1" applyAlignment="1">
      <alignment horizontal="left" vertical="center"/>
    </xf>
    <xf numFmtId="0" fontId="6" fillId="0" borderId="3" xfId="95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24" fillId="0" borderId="0" xfId="111">
      <alignment vertical="center"/>
    </xf>
    <xf numFmtId="0" fontId="26" fillId="0" borderId="0" xfId="111" applyFont="1" applyBorder="1" applyAlignment="1">
      <alignment horizontal="center" vertical="center"/>
    </xf>
    <xf numFmtId="0" fontId="27" fillId="0" borderId="1" xfId="111" applyFont="1" applyBorder="1" applyAlignment="1">
      <alignment vertical="center"/>
    </xf>
    <xf numFmtId="0" fontId="28" fillId="0" borderId="1" xfId="111" applyFont="1" applyBorder="1" applyAlignment="1">
      <alignment vertical="center"/>
    </xf>
    <xf numFmtId="0" fontId="28" fillId="0" borderId="1" xfId="111" applyFont="1" applyBorder="1" applyAlignment="1">
      <alignment horizontal="center" vertical="center"/>
    </xf>
    <xf numFmtId="0" fontId="5" fillId="0" borderId="2" xfId="111" applyFont="1" applyBorder="1" applyAlignment="1">
      <alignment horizontal="center" vertical="center" wrapText="1"/>
    </xf>
    <xf numFmtId="0" fontId="5" fillId="0" borderId="7" xfId="111" applyFont="1" applyBorder="1" applyAlignment="1">
      <alignment horizontal="center" vertical="center" wrapText="1"/>
    </xf>
    <xf numFmtId="0" fontId="5" fillId="0" borderId="8" xfId="111" applyFont="1" applyBorder="1" applyAlignment="1">
      <alignment horizontal="center" vertical="center" wrapText="1"/>
    </xf>
    <xf numFmtId="0" fontId="5" fillId="0" borderId="5" xfId="111" applyFont="1" applyBorder="1" applyAlignment="1">
      <alignment horizontal="center" vertical="center" wrapText="1"/>
    </xf>
    <xf numFmtId="0" fontId="7" fillId="0" borderId="2" xfId="111" applyFont="1" applyBorder="1" applyAlignment="1">
      <alignment horizontal="center" vertical="center"/>
    </xf>
    <xf numFmtId="0" fontId="29" fillId="0" borderId="2" xfId="111" applyNumberFormat="1" applyFont="1" applyFill="1" applyBorder="1" applyAlignment="1">
      <alignment horizontal="center" vertical="center"/>
    </xf>
    <xf numFmtId="181" fontId="29" fillId="0" borderId="2" xfId="111" applyNumberFormat="1" applyFont="1" applyFill="1" applyBorder="1" applyAlignment="1">
      <alignment horizontal="center" vertical="center"/>
    </xf>
    <xf numFmtId="177" fontId="7" fillId="0" borderId="2" xfId="111" applyNumberFormat="1" applyFont="1" applyBorder="1" applyAlignment="1">
      <alignment horizontal="center" vertical="center"/>
    </xf>
    <xf numFmtId="180" fontId="7" fillId="0" borderId="2" xfId="111" applyNumberFormat="1" applyFont="1" applyBorder="1" applyAlignment="1">
      <alignment horizontal="center" vertical="center"/>
    </xf>
    <xf numFmtId="178" fontId="7" fillId="0" borderId="2" xfId="111" applyNumberFormat="1" applyFont="1" applyBorder="1" applyAlignment="1">
      <alignment horizontal="center" vertical="center"/>
    </xf>
    <xf numFmtId="0" fontId="24" fillId="0" borderId="0" xfId="111" applyFont="1">
      <alignment vertical="center"/>
    </xf>
    <xf numFmtId="0" fontId="7" fillId="0" borderId="0" xfId="257" applyFont="1" applyAlignment="1">
      <alignment horizontal="left" vertical="center"/>
    </xf>
    <xf numFmtId="0" fontId="27" fillId="0" borderId="1" xfId="111" applyFont="1" applyBorder="1" applyAlignment="1">
      <alignment horizontal="right" vertical="center"/>
    </xf>
    <xf numFmtId="0" fontId="24" fillId="0" borderId="2" xfId="111" applyFont="1" applyBorder="1" applyAlignment="1">
      <alignment horizontal="center" vertical="center"/>
    </xf>
    <xf numFmtId="0" fontId="24" fillId="0" borderId="2" xfId="111" applyBorder="1" applyAlignment="1">
      <alignment horizontal="center" vertical="center"/>
    </xf>
    <xf numFmtId="0" fontId="24" fillId="0" borderId="2" xfId="111" applyBorder="1">
      <alignment vertical="center"/>
    </xf>
    <xf numFmtId="0" fontId="29" fillId="0" borderId="2" xfId="111" applyNumberFormat="1" applyFont="1" applyFill="1" applyBorder="1" applyAlignment="1">
      <alignment horizontal="center" vertical="center" wrapText="1"/>
    </xf>
    <xf numFmtId="0" fontId="8" fillId="0" borderId="0" xfId="101">
      <alignment vertical="center"/>
    </xf>
    <xf numFmtId="0" fontId="8" fillId="0" borderId="0" xfId="101" applyAlignment="1">
      <alignment horizontal="center" vertical="center"/>
    </xf>
    <xf numFmtId="0" fontId="1" fillId="0" borderId="0" xfId="101" applyFont="1" applyBorder="1" applyAlignment="1">
      <alignment horizontal="center" vertical="center"/>
    </xf>
    <xf numFmtId="0" fontId="2" fillId="0" borderId="1" xfId="101" applyFont="1" applyBorder="1" applyAlignment="1">
      <alignment horizontal="left" vertical="center"/>
    </xf>
    <xf numFmtId="0" fontId="3" fillId="0" borderId="1" xfId="101" applyFont="1" applyBorder="1" applyAlignment="1">
      <alignment horizontal="center" vertical="center"/>
    </xf>
    <xf numFmtId="0" fontId="2" fillId="0" borderId="1" xfId="101" applyFont="1" applyBorder="1" applyAlignment="1">
      <alignment horizontal="right" vertical="center"/>
    </xf>
    <xf numFmtId="0" fontId="4" fillId="0" borderId="2" xfId="101" applyFont="1" applyBorder="1" applyAlignment="1">
      <alignment horizontal="center" vertical="center" wrapText="1"/>
    </xf>
    <xf numFmtId="0" fontId="5" fillId="0" borderId="7" xfId="257" applyFont="1" applyBorder="1" applyAlignment="1">
      <alignment horizontal="center" vertical="center" wrapText="1"/>
    </xf>
    <xf numFmtId="0" fontId="5" fillId="0" borderId="8" xfId="257" applyFont="1" applyBorder="1" applyAlignment="1">
      <alignment horizontal="center" vertical="center" wrapText="1"/>
    </xf>
    <xf numFmtId="0" fontId="5" fillId="0" borderId="5" xfId="257" applyFont="1" applyBorder="1" applyAlignment="1">
      <alignment horizontal="center" vertical="center" wrapText="1"/>
    </xf>
    <xf numFmtId="0" fontId="6" fillId="0" borderId="2" xfId="101" applyFont="1" applyBorder="1" applyAlignment="1">
      <alignment horizontal="center" vertical="center" wrapText="1"/>
    </xf>
    <xf numFmtId="0" fontId="7" fillId="0" borderId="2" xfId="88" applyFont="1" applyFill="1" applyBorder="1" applyAlignment="1">
      <alignment horizontal="center" vertical="center" wrapText="1"/>
    </xf>
    <xf numFmtId="0" fontId="29" fillId="2" borderId="2" xfId="135" applyFont="1" applyFill="1" applyBorder="1" applyAlignment="1">
      <alignment horizontal="center" vertical="center" wrapText="1"/>
    </xf>
    <xf numFmtId="0" fontId="7" fillId="0" borderId="2" xfId="344" applyFont="1" applyFill="1" applyBorder="1" applyAlignment="1">
      <alignment horizontal="center" vertical="center" wrapText="1"/>
    </xf>
    <xf numFmtId="0" fontId="6" fillId="0" borderId="3" xfId="101" applyFont="1" applyBorder="1" applyAlignment="1">
      <alignment horizontal="center" vertical="center" wrapText="1"/>
    </xf>
    <xf numFmtId="0" fontId="7" fillId="0" borderId="3" xfId="88" applyFont="1" applyFill="1" applyBorder="1" applyAlignment="1">
      <alignment horizontal="center" vertical="center" wrapText="1"/>
    </xf>
    <xf numFmtId="0" fontId="6" fillId="0" borderId="3" xfId="101" applyFont="1" applyBorder="1" applyAlignment="1">
      <alignment horizontal="left" vertical="center"/>
    </xf>
    <xf numFmtId="0" fontId="6" fillId="0" borderId="0" xfId="101" applyFont="1" applyBorder="1" applyAlignment="1">
      <alignment horizontal="left" vertical="center"/>
    </xf>
    <xf numFmtId="0" fontId="6" fillId="0" borderId="0" xfId="101" applyFont="1" applyBorder="1" applyAlignment="1">
      <alignment horizontal="center" vertical="center"/>
    </xf>
    <xf numFmtId="0" fontId="24" fillId="0" borderId="0" xfId="257">
      <alignment vertical="center"/>
    </xf>
    <xf numFmtId="0" fontId="26" fillId="0" borderId="0" xfId="257" applyFont="1" applyBorder="1" applyAlignment="1">
      <alignment horizontal="center" vertical="center"/>
    </xf>
    <xf numFmtId="0" fontId="30" fillId="0" borderId="1" xfId="257" applyFont="1" applyBorder="1" applyAlignment="1">
      <alignment vertical="center"/>
    </xf>
    <xf numFmtId="0" fontId="27" fillId="0" borderId="1" xfId="257" applyFont="1" applyBorder="1" applyAlignment="1">
      <alignment vertical="center"/>
    </xf>
    <xf numFmtId="0" fontId="28" fillId="0" borderId="1" xfId="257" applyFont="1" applyBorder="1" applyAlignment="1">
      <alignment vertical="center"/>
    </xf>
    <xf numFmtId="0" fontId="28" fillId="0" borderId="1" xfId="257" applyFont="1" applyBorder="1" applyAlignment="1">
      <alignment horizontal="center" vertical="center"/>
    </xf>
    <xf numFmtId="0" fontId="30" fillId="0" borderId="1" xfId="257" applyFont="1" applyBorder="1" applyAlignment="1">
      <alignment horizontal="left" vertical="center"/>
    </xf>
    <xf numFmtId="0" fontId="7" fillId="0" borderId="2" xfId="257" applyFont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 wrapText="1"/>
    </xf>
    <xf numFmtId="0" fontId="0" fillId="0" borderId="2" xfId="257" applyFont="1" applyFill="1" applyBorder="1" applyAlignment="1">
      <alignment horizontal="center" vertical="center" wrapText="1"/>
    </xf>
    <xf numFmtId="0" fontId="21" fillId="0" borderId="2" xfId="257" applyFont="1" applyFill="1" applyBorder="1" applyAlignment="1">
      <alignment horizontal="center" vertical="center" wrapText="1"/>
    </xf>
    <xf numFmtId="177" fontId="5" fillId="0" borderId="2" xfId="257" applyNumberFormat="1" applyFont="1" applyBorder="1" applyAlignment="1">
      <alignment horizontal="center" vertical="center"/>
    </xf>
    <xf numFmtId="177" fontId="7" fillId="0" borderId="2" xfId="257" applyNumberFormat="1" applyFont="1" applyBorder="1" applyAlignment="1">
      <alignment horizontal="center" vertical="center"/>
    </xf>
    <xf numFmtId="182" fontId="10" fillId="2" borderId="2" xfId="0" applyNumberFormat="1" applyFont="1" applyFill="1" applyBorder="1" applyAlignment="1">
      <alignment horizontal="center" vertical="center" wrapText="1"/>
    </xf>
    <xf numFmtId="0" fontId="6" fillId="0" borderId="3" xfId="101" applyFont="1" applyBorder="1" applyAlignment="1">
      <alignment horizontal="center" vertical="center"/>
    </xf>
    <xf numFmtId="0" fontId="7" fillId="0" borderId="0" xfId="257" applyFont="1" applyAlignment="1">
      <alignment vertical="center" wrapText="1"/>
    </xf>
  </cellXfs>
  <cellStyles count="362">
    <cellStyle name="常规" xfId="0" builtinId="0"/>
    <cellStyle name="差_农开建工资表" xfId="1"/>
    <cellStyle name="货币[0]" xfId="2" builtinId="7"/>
    <cellStyle name="20% - 强调文字颜色 3" xfId="3" builtinId="38"/>
    <cellStyle name="输入" xfId="4" builtinId="20"/>
    <cellStyle name="常规 44" xfId="5"/>
    <cellStyle name="常规 39" xfId="6"/>
    <cellStyle name="常规 2 2 4" xfId="7"/>
    <cellStyle name="货币" xfId="8" builtinId="4"/>
    <cellStyle name="常规 3 2 3 2" xfId="9"/>
    <cellStyle name="差_住房公积金2016年1月汇缴明细 2" xfId="10"/>
    <cellStyle name="千位分隔 2 6" xfId="11"/>
    <cellStyle name="常规 2 31" xfId="12"/>
    <cellStyle name="常规 2 26" xfId="13"/>
    <cellStyle name="千位分隔[0]" xfId="14" builtinId="6"/>
    <cellStyle name="40% - 强调文字颜色 3" xfId="15" builtinId="39"/>
    <cellStyle name="差" xfId="16" builtinId="27"/>
    <cellStyle name="常规 7 3" xfId="17"/>
    <cellStyle name="千位分隔" xfId="18" builtinId="3"/>
    <cellStyle name="60% - 强调文字颜色 3" xfId="19" builtinId="40"/>
    <cellStyle name="超链接" xfId="20" builtinId="8"/>
    <cellStyle name="百分比" xfId="21" builtinId="5"/>
    <cellStyle name="已访问的超链接" xfId="22" builtinId="9"/>
    <cellStyle name="常规 6" xfId="23"/>
    <cellStyle name="注释" xfId="24" builtinId="10"/>
    <cellStyle name="60% - 强调文字颜色 2" xfId="25" builtinId="36"/>
    <cellStyle name="标题 4" xfId="26" builtinId="19"/>
    <cellStyle name="常规 6 5" xfId="27"/>
    <cellStyle name="警告文本" xfId="28" builtinId="11"/>
    <cellStyle name="千位分隔 3 2" xfId="29"/>
    <cellStyle name="千位分隔 10" xfId="30"/>
    <cellStyle name="_ET_STYLE_NoName_00_" xfId="31"/>
    <cellStyle name="常规 5 2" xfId="32"/>
    <cellStyle name="标题" xfId="33" builtinId="15"/>
    <cellStyle name="常规 1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标题 3" xfId="40" builtinId="18"/>
    <cellStyle name="差_2016.1空港公司五险明细 2" xfId="41"/>
    <cellStyle name="60% - 强调文字颜色 4" xfId="42" builtinId="44"/>
    <cellStyle name="输出" xfId="43" builtinId="21"/>
    <cellStyle name="计算" xfId="44" builtinId="22"/>
    <cellStyle name="检查单元格" xfId="45" builtinId="23"/>
    <cellStyle name="常规 8 3" xfId="46"/>
    <cellStyle name="20% - 强调文字颜色 6" xfId="47" builtinId="50"/>
    <cellStyle name="常规 2 2 2 5" xfId="48"/>
    <cellStyle name="强调文字颜色 2" xfId="49" builtinId="33"/>
    <cellStyle name="链接单元格" xfId="50" builtinId="24"/>
    <cellStyle name="汇总" xfId="51" builtinId="25"/>
    <cellStyle name="好" xfId="52" builtinId="26"/>
    <cellStyle name="常规 3 2 6" xfId="53"/>
    <cellStyle name="适中" xfId="54" builtinId="28"/>
    <cellStyle name="常规 8 2" xfId="55"/>
    <cellStyle name="20% - 强调文字颜色 5" xfId="56" builtinId="46"/>
    <cellStyle name="千位分隔 6 2" xfId="57"/>
    <cellStyle name="常规 2 2 2 4" xfId="58"/>
    <cellStyle name="强调文字颜色 1" xfId="59" builtinId="29"/>
    <cellStyle name="20% - 强调文字颜色 1" xfId="60" builtinId="30"/>
    <cellStyle name="40% - 强调文字颜色 1" xfId="61" builtinId="31"/>
    <cellStyle name="20% - 强调文字颜色 2" xfId="62" builtinId="34"/>
    <cellStyle name="40% - 强调文字颜色 2" xfId="63" builtinId="35"/>
    <cellStyle name="千位分隔 2 6 2" xfId="64"/>
    <cellStyle name="常规 2 2 2 6" xfId="65"/>
    <cellStyle name="强调文字颜色 3" xfId="66" builtinId="37"/>
    <cellStyle name="常规 3 8 2" xfId="67"/>
    <cellStyle name="常规 2 2 2 7" xfId="68"/>
    <cellStyle name="强调文字颜色 4" xfId="69" builtinId="41"/>
    <cellStyle name="20% - 强调文字颜色 4" xfId="70" builtinId="42"/>
    <cellStyle name="40% - 强调文字颜色 4" xfId="71" builtinId="43"/>
    <cellStyle name="常规 2 2 2 8" xfId="72"/>
    <cellStyle name="强调文字颜色 5" xfId="73" builtinId="45"/>
    <cellStyle name="40% - 强调文字颜色 5" xfId="74" builtinId="47"/>
    <cellStyle name="60% - 强调文字颜色 5" xfId="75" builtinId="48"/>
    <cellStyle name="常规 2 2 2 9" xfId="76"/>
    <cellStyle name="强调文字颜色 6" xfId="77" builtinId="49"/>
    <cellStyle name="常规 10" xfId="78"/>
    <cellStyle name="常规 3 2 6 2" xfId="79"/>
    <cellStyle name="40% - 强调文字颜色 6" xfId="80" builtinId="51"/>
    <cellStyle name="常规 10 2" xfId="81"/>
    <cellStyle name="60% - 强调文字颜色 6" xfId="82" builtinId="52"/>
    <cellStyle name="常规 2 14" xfId="83"/>
    <cellStyle name="差_2016.1空港公司五险明细" xfId="84"/>
    <cellStyle name="差_工资2016.4" xfId="85"/>
    <cellStyle name="差_集团应付工资表2015" xfId="86"/>
    <cellStyle name="常规 13" xfId="87"/>
    <cellStyle name="常规_12月绩效工资" xfId="88"/>
    <cellStyle name="常规 11 2" xfId="89"/>
    <cellStyle name="常规 3 2 3" xfId="90"/>
    <cellStyle name="差_住房公积金2016年1月汇缴明细" xfId="91"/>
    <cellStyle name="常规 2 3 7 2" xfId="92"/>
    <cellStyle name="常规 11" xfId="93"/>
    <cellStyle name="常规 2 3 2 2" xfId="94"/>
    <cellStyle name="常规 11 3" xfId="95"/>
    <cellStyle name="常规 12 2" xfId="96"/>
    <cellStyle name="常规 2 10 2" xfId="97"/>
    <cellStyle name="常规 14" xfId="98"/>
    <cellStyle name="常规 20" xfId="99"/>
    <cellStyle name="常规 15" xfId="100"/>
    <cellStyle name="常规 15 2" xfId="101"/>
    <cellStyle name="常规 2 3 6 2" xfId="102"/>
    <cellStyle name="常规 15 3" xfId="103"/>
    <cellStyle name="常规 21" xfId="104"/>
    <cellStyle name="常规 16" xfId="105"/>
    <cellStyle name="常规 6 4 2" xfId="106"/>
    <cellStyle name="常规 22" xfId="107"/>
    <cellStyle name="常规 17" xfId="108"/>
    <cellStyle name="常规 23" xfId="109"/>
    <cellStyle name="常规 18" xfId="110"/>
    <cellStyle name="常规 24" xfId="111"/>
    <cellStyle name="常规 19" xfId="112"/>
    <cellStyle name="常规 2" xfId="113"/>
    <cellStyle name="常规 2 10" xfId="114"/>
    <cellStyle name="常规 2 11" xfId="115"/>
    <cellStyle name="常规 2 12" xfId="116"/>
    <cellStyle name="常规 2 12 2" xfId="117"/>
    <cellStyle name="常规 2 13" xfId="118"/>
    <cellStyle name="常规 2 20" xfId="119"/>
    <cellStyle name="常规 2 15" xfId="120"/>
    <cellStyle name="常规 2 21" xfId="121"/>
    <cellStyle name="常规 2 16" xfId="122"/>
    <cellStyle name="千位分隔 2 2" xfId="123"/>
    <cellStyle name="常规 2 22" xfId="124"/>
    <cellStyle name="常规 2 17" xfId="125"/>
    <cellStyle name="千位分隔 2 3" xfId="126"/>
    <cellStyle name="常规 2 23" xfId="127"/>
    <cellStyle name="常规 2 18" xfId="128"/>
    <cellStyle name="千位分隔 2 4" xfId="129"/>
    <cellStyle name="千位分隔 2 2 2" xfId="130"/>
    <cellStyle name="常规 2 24" xfId="131"/>
    <cellStyle name="常规 2 19" xfId="132"/>
    <cellStyle name="常规 2 51" xfId="133"/>
    <cellStyle name="常规 2 46" xfId="134"/>
    <cellStyle name="常规 2 2" xfId="135"/>
    <cellStyle name="常规 42" xfId="136"/>
    <cellStyle name="常规 37" xfId="137"/>
    <cellStyle name="常规 2 2 2" xfId="138"/>
    <cellStyle name="常规 2 2 2 2" xfId="139"/>
    <cellStyle name="常规 2 4 4" xfId="140"/>
    <cellStyle name="常规 2 2 2 2 2" xfId="141"/>
    <cellStyle name="常规 2 4 5" xfId="142"/>
    <cellStyle name="常规 2 2 2 2 3" xfId="143"/>
    <cellStyle name="常规 2 4 6" xfId="144"/>
    <cellStyle name="常规 2 2 2 2 4" xfId="145"/>
    <cellStyle name="常规 2 2 2 3" xfId="146"/>
    <cellStyle name="常规 2 2 2 3 2" xfId="147"/>
    <cellStyle name="常规 2 2 2 4 2" xfId="148"/>
    <cellStyle name="常规 2 2 2 5 2" xfId="149"/>
    <cellStyle name="常规 2 2 2 6 2" xfId="150"/>
    <cellStyle name="常规 2 54" xfId="151"/>
    <cellStyle name="常规 2 5" xfId="152"/>
    <cellStyle name="常规 2 49" xfId="153"/>
    <cellStyle name="常规 2 2 2 7 2" xfId="154"/>
    <cellStyle name="常规 43" xfId="155"/>
    <cellStyle name="常规 38" xfId="156"/>
    <cellStyle name="常规 2 2 3" xfId="157"/>
    <cellStyle name="常规 2 2 3 2" xfId="158"/>
    <cellStyle name="常规 2 2 3 3" xfId="159"/>
    <cellStyle name="千位分隔 7 2" xfId="160"/>
    <cellStyle name="常规 2 2 3 4" xfId="161"/>
    <cellStyle name="常规 2 2 4 2" xfId="162"/>
    <cellStyle name="常规 2 2 4 3" xfId="163"/>
    <cellStyle name="千位分隔 8 2" xfId="164"/>
    <cellStyle name="常规 2 2 4 4" xfId="165"/>
    <cellStyle name="常规 2 2 4 5" xfId="166"/>
    <cellStyle name="常规 2 2 4 6" xfId="167"/>
    <cellStyle name="常规 2 2 4 7" xfId="168"/>
    <cellStyle name="常规 50" xfId="169"/>
    <cellStyle name="常规 45" xfId="170"/>
    <cellStyle name="常规 2 2 5" xfId="171"/>
    <cellStyle name="常规 2 2 5 2" xfId="172"/>
    <cellStyle name="常规 46" xfId="173"/>
    <cellStyle name="常规 2 2 6" xfId="174"/>
    <cellStyle name="常规 2 2 6 2" xfId="175"/>
    <cellStyle name="常规 47" xfId="176"/>
    <cellStyle name="常规 2 2 7" xfId="177"/>
    <cellStyle name="常规 2 2 7 2" xfId="178"/>
    <cellStyle name="常规 48" xfId="179"/>
    <cellStyle name="常规 2 2 8" xfId="180"/>
    <cellStyle name="常规 49" xfId="181"/>
    <cellStyle name="常规 2 2 9" xfId="182"/>
    <cellStyle name="千位分隔 2 5" xfId="183"/>
    <cellStyle name="常规 3 4 2" xfId="184"/>
    <cellStyle name="常规 2 30" xfId="185"/>
    <cellStyle name="常规 2 25" xfId="186"/>
    <cellStyle name="常规 2 32" xfId="187"/>
    <cellStyle name="常规 2 27" xfId="188"/>
    <cellStyle name="常规 2 33" xfId="189"/>
    <cellStyle name="常规 2 28" xfId="190"/>
    <cellStyle name="常规 2 34" xfId="191"/>
    <cellStyle name="常规 2 29" xfId="192"/>
    <cellStyle name="常规 2 9 2" xfId="193"/>
    <cellStyle name="常规 2 52" xfId="194"/>
    <cellStyle name="常规 2 47" xfId="195"/>
    <cellStyle name="常规 2 3" xfId="196"/>
    <cellStyle name="常规 2 3 2" xfId="197"/>
    <cellStyle name="常规 2 3 3" xfId="198"/>
    <cellStyle name="常规 2 3 3 2" xfId="199"/>
    <cellStyle name="常规 2 3 4" xfId="200"/>
    <cellStyle name="常规 2 3 4 2" xfId="201"/>
    <cellStyle name="常规 2 3 5" xfId="202"/>
    <cellStyle name="常规 2 3 5 2" xfId="203"/>
    <cellStyle name="常规 2 3 6" xfId="204"/>
    <cellStyle name="常规 2 3 7" xfId="205"/>
    <cellStyle name="常规 2 3 8" xfId="206"/>
    <cellStyle name="常规 2 40" xfId="207"/>
    <cellStyle name="常规 2 35" xfId="208"/>
    <cellStyle name="常规 2 41" xfId="209"/>
    <cellStyle name="常规 2 36" xfId="210"/>
    <cellStyle name="常规 2 42" xfId="211"/>
    <cellStyle name="常规 2 4 2 6 2" xfId="212"/>
    <cellStyle name="常规 2 37" xfId="213"/>
    <cellStyle name="常规 2 43" xfId="214"/>
    <cellStyle name="常规 2 38" xfId="215"/>
    <cellStyle name="常规 2 44" xfId="216"/>
    <cellStyle name="常规 2 39" xfId="217"/>
    <cellStyle name="常规 2 53" xfId="218"/>
    <cellStyle name="常规 2 48" xfId="219"/>
    <cellStyle name="常规 2 4" xfId="220"/>
    <cellStyle name="常规 2 4 2" xfId="221"/>
    <cellStyle name="常规 2 4 2 2" xfId="222"/>
    <cellStyle name="常规 2 4 2 2 2" xfId="223"/>
    <cellStyle name="常规 2 4 2 3" xfId="224"/>
    <cellStyle name="常规 2 4 2 3 2" xfId="225"/>
    <cellStyle name="常规 2 4 2 4" xfId="226"/>
    <cellStyle name="常规 2 4 2 4 2" xfId="227"/>
    <cellStyle name="常规 2 4 2 5" xfId="228"/>
    <cellStyle name="常规 7" xfId="229"/>
    <cellStyle name="常规 2 4 2 5 2" xfId="230"/>
    <cellStyle name="常规 2 4 2 6" xfId="231"/>
    <cellStyle name="常规 2 4 2 7" xfId="232"/>
    <cellStyle name="常规 2 4 2 7 2" xfId="233"/>
    <cellStyle name="常规 2 4 2 8" xfId="234"/>
    <cellStyle name="常规 2 4 3" xfId="235"/>
    <cellStyle name="常规 2 4 3 2" xfId="236"/>
    <cellStyle name="常规 2 4 4 2" xfId="237"/>
    <cellStyle name="常规 2 4 5 2" xfId="238"/>
    <cellStyle name="常规 2 4 6 2" xfId="239"/>
    <cellStyle name="好_住房公积金2016年1月汇缴明细 2" xfId="240"/>
    <cellStyle name="常规 2 4 7" xfId="241"/>
    <cellStyle name="常规 2 4 7 2" xfId="242"/>
    <cellStyle name="常规 2 4 8" xfId="243"/>
    <cellStyle name="常规 2 4 8 2" xfId="244"/>
    <cellStyle name="常规 2 4 9" xfId="245"/>
    <cellStyle name="常规 2 50" xfId="246"/>
    <cellStyle name="常规 2 45" xfId="247"/>
    <cellStyle name="常规 2 5 2" xfId="248"/>
    <cellStyle name="常规 2 6" xfId="249"/>
    <cellStyle name="常规 2 55" xfId="250"/>
    <cellStyle name="常规 2 6 2" xfId="251"/>
    <cellStyle name="常规 2 7" xfId="252"/>
    <cellStyle name="常规 2 7 2" xfId="253"/>
    <cellStyle name="常规 2 8" xfId="254"/>
    <cellStyle name="常规 2 8 2" xfId="255"/>
    <cellStyle name="常规 2 9" xfId="256"/>
    <cellStyle name="常规 25" xfId="257"/>
    <cellStyle name="常规 3" xfId="258"/>
    <cellStyle name="常规 3 2" xfId="259"/>
    <cellStyle name="常规 3 2 2" xfId="260"/>
    <cellStyle name="常规 3 2 2 2" xfId="261"/>
    <cellStyle name="常规 3 2 4" xfId="262"/>
    <cellStyle name="常规 3 2 4 2" xfId="263"/>
    <cellStyle name="常规 3 2 5" xfId="264"/>
    <cellStyle name="常规 3 2 5 2" xfId="265"/>
    <cellStyle name="常规 3 2 7" xfId="266"/>
    <cellStyle name="常规 3 2 7 2" xfId="267"/>
    <cellStyle name="常规 3 2 8" xfId="268"/>
    <cellStyle name="常规 3 3" xfId="269"/>
    <cellStyle name="常规 3 3 2" xfId="270"/>
    <cellStyle name="常规 3 4" xfId="271"/>
    <cellStyle name="常规 3 5" xfId="272"/>
    <cellStyle name="常规 3 5 2" xfId="273"/>
    <cellStyle name="常规 3 6" xfId="274"/>
    <cellStyle name="常规 3 6 2" xfId="275"/>
    <cellStyle name="常规 3 7" xfId="276"/>
    <cellStyle name="常规 3 7 2" xfId="277"/>
    <cellStyle name="常规 3 8" xfId="278"/>
    <cellStyle name="常规 3 9" xfId="279"/>
    <cellStyle name="常规 32" xfId="280"/>
    <cellStyle name="常规 33" xfId="281"/>
    <cellStyle name="常规 40" xfId="282"/>
    <cellStyle name="常规 35" xfId="283"/>
    <cellStyle name="常规 41" xfId="284"/>
    <cellStyle name="常规 36" xfId="285"/>
    <cellStyle name="常规 4" xfId="286"/>
    <cellStyle name="常规 4 2" xfId="287"/>
    <cellStyle name="常规 4 4" xfId="288"/>
    <cellStyle name="常规 4 2 2" xfId="289"/>
    <cellStyle name="常规 4 3" xfId="290"/>
    <cellStyle name="常规 5 4" xfId="291"/>
    <cellStyle name="常规 4 3 2" xfId="292"/>
    <cellStyle name="常规 6 4" xfId="293"/>
    <cellStyle name="常规 4 4 2" xfId="294"/>
    <cellStyle name="常规 4 5" xfId="295"/>
    <cellStyle name="常规 7 4" xfId="296"/>
    <cellStyle name="常规 4 5 2" xfId="297"/>
    <cellStyle name="常规 4 6" xfId="298"/>
    <cellStyle name="常规 8 4" xfId="299"/>
    <cellStyle name="常规 4 6 2" xfId="300"/>
    <cellStyle name="常规 4 7" xfId="301"/>
    <cellStyle name="常规 9 4" xfId="302"/>
    <cellStyle name="常规 4 7 2" xfId="303"/>
    <cellStyle name="常规 4 8" xfId="304"/>
    <cellStyle name="常规 5" xfId="305"/>
    <cellStyle name="常规 5 3" xfId="306"/>
    <cellStyle name="常规 5 3 2" xfId="307"/>
    <cellStyle name="常规 5 4 2" xfId="308"/>
    <cellStyle name="常规 5 5" xfId="309"/>
    <cellStyle name="常规 5 5 2" xfId="310"/>
    <cellStyle name="常规 5 6" xfId="311"/>
    <cellStyle name="常规 5 6 2" xfId="312"/>
    <cellStyle name="常规 5 7" xfId="313"/>
    <cellStyle name="常规 5 7 2" xfId="314"/>
    <cellStyle name="常规 5 8" xfId="315"/>
    <cellStyle name="注释 2" xfId="316"/>
    <cellStyle name="常规 6 2" xfId="317"/>
    <cellStyle name="常规 6 2 2" xfId="318"/>
    <cellStyle name="千位分隔 10 2" xfId="319"/>
    <cellStyle name="常规 6 3" xfId="320"/>
    <cellStyle name="常规 6 3 2" xfId="321"/>
    <cellStyle name="常规 6 5 2" xfId="322"/>
    <cellStyle name="常规 6 6" xfId="323"/>
    <cellStyle name="常规 6 6 2" xfId="324"/>
    <cellStyle name="常规 6 7" xfId="325"/>
    <cellStyle name="常规 6 7 2" xfId="326"/>
    <cellStyle name="常规 6 8" xfId="327"/>
    <cellStyle name="常规 7 2" xfId="328"/>
    <cellStyle name="常规 7 5" xfId="329"/>
    <cellStyle name="常规 7 6" xfId="330"/>
    <cellStyle name="常规 7 7" xfId="331"/>
    <cellStyle name="常规 8" xfId="332"/>
    <cellStyle name="常规 8 5" xfId="333"/>
    <cellStyle name="常规 8 6" xfId="334"/>
    <cellStyle name="常规 8 7" xfId="335"/>
    <cellStyle name="常规 9" xfId="336"/>
    <cellStyle name="常规 9 2" xfId="337"/>
    <cellStyle name="常规 9 3" xfId="338"/>
    <cellStyle name="好_2016.1空港公司五险明细" xfId="339"/>
    <cellStyle name="常规 9 5" xfId="340"/>
    <cellStyle name="常规 9 6" xfId="341"/>
    <cellStyle name="好_2016.1空港公司五险明细 2" xfId="342"/>
    <cellStyle name="常规 9 7" xfId="343"/>
    <cellStyle name="常规_12月绩效工资 2" xfId="344"/>
    <cellStyle name="好_工资2016.4" xfId="345"/>
    <cellStyle name="好_住房公积金2016年1月汇缴明细" xfId="346"/>
    <cellStyle name="千位分隔 11" xfId="347"/>
    <cellStyle name="千位分隔 2 3 2" xfId="348"/>
    <cellStyle name="千位分隔 12" xfId="349"/>
    <cellStyle name="千位分隔 2" xfId="350"/>
    <cellStyle name="千位分隔 3" xfId="351"/>
    <cellStyle name="千位分隔 4" xfId="352"/>
    <cellStyle name="千位分隔 4 2" xfId="353"/>
    <cellStyle name="千位分隔 5" xfId="354"/>
    <cellStyle name="千位分隔 5 2" xfId="355"/>
    <cellStyle name="千位分隔 6" xfId="356"/>
    <cellStyle name="千位分隔 7" xfId="357"/>
    <cellStyle name="千位分隔 7 3" xfId="358"/>
    <cellStyle name="千位分隔 8" xfId="359"/>
    <cellStyle name="千位分隔 9" xfId="360"/>
    <cellStyle name="千位分隔 9 2" xfId="3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4" sqref="A14:H14"/>
    </sheetView>
  </sheetViews>
  <sheetFormatPr defaultColWidth="9" defaultRowHeight="13.5"/>
  <cols>
    <col min="1" max="1" width="7.375" style="156" customWidth="1"/>
    <col min="2" max="2" width="11.75" style="156" customWidth="1"/>
    <col min="3" max="3" width="11.875" style="156" customWidth="1"/>
    <col min="4" max="4" width="19.75" style="156" customWidth="1"/>
    <col min="5" max="5" width="15.625" style="156" customWidth="1"/>
    <col min="6" max="6" width="12.125" style="156" customWidth="1"/>
    <col min="7" max="7" width="12.5" style="156" customWidth="1"/>
    <col min="8" max="8" width="21.625" style="156" customWidth="1"/>
    <col min="9" max="16384" width="9" style="156"/>
  </cols>
  <sheetData>
    <row r="1" ht="27" spans="1:8">
      <c r="A1" s="157" t="s">
        <v>0</v>
      </c>
      <c r="B1" s="157"/>
      <c r="C1" s="157"/>
      <c r="D1" s="157"/>
      <c r="E1" s="157"/>
      <c r="F1" s="157"/>
      <c r="G1" s="157"/>
      <c r="H1" s="157"/>
    </row>
    <row r="2" ht="20.25" customHeight="1" spans="1:8">
      <c r="A2" s="158" t="s">
        <v>1</v>
      </c>
      <c r="B2" s="159"/>
      <c r="C2" s="160"/>
      <c r="D2" s="160"/>
      <c r="E2" s="160"/>
      <c r="F2" s="161"/>
      <c r="G2" s="161"/>
      <c r="H2" s="162" t="s">
        <v>2</v>
      </c>
    </row>
    <row r="3" ht="19.5" customHeight="1" spans="1:8">
      <c r="A3" s="5" t="s">
        <v>3</v>
      </c>
      <c r="B3" s="5" t="s">
        <v>4</v>
      </c>
      <c r="C3" s="5" t="s">
        <v>5</v>
      </c>
      <c r="D3" s="5" t="s">
        <v>6</v>
      </c>
      <c r="E3" s="144" t="s">
        <v>7</v>
      </c>
      <c r="F3" s="145"/>
      <c r="G3" s="145"/>
      <c r="H3" s="5" t="s">
        <v>8</v>
      </c>
    </row>
    <row r="4" ht="30" customHeight="1" spans="1:8">
      <c r="A4" s="5"/>
      <c r="B4" s="5"/>
      <c r="C4" s="5"/>
      <c r="D4" s="5"/>
      <c r="E4" s="5" t="s">
        <v>9</v>
      </c>
      <c r="F4" s="5" t="s">
        <v>10</v>
      </c>
      <c r="G4" s="5" t="s">
        <v>11</v>
      </c>
      <c r="H4" s="5"/>
    </row>
    <row r="5" ht="30" customHeight="1" spans="1:8">
      <c r="A5" s="163">
        <v>1</v>
      </c>
      <c r="B5" s="164" t="s">
        <v>12</v>
      </c>
      <c r="C5" s="165" t="s">
        <v>13</v>
      </c>
      <c r="D5" s="166" t="s">
        <v>14</v>
      </c>
      <c r="E5" s="167">
        <v>369992</v>
      </c>
      <c r="F5" s="167">
        <v>0</v>
      </c>
      <c r="G5" s="167">
        <f>SUM(E5:F5)</f>
        <v>369992</v>
      </c>
      <c r="H5" s="168">
        <v>74817.92</v>
      </c>
    </row>
    <row r="6" ht="30" customHeight="1" spans="1:8">
      <c r="A6" s="163">
        <v>2</v>
      </c>
      <c r="B6" s="164" t="s">
        <v>15</v>
      </c>
      <c r="C6" s="165" t="s">
        <v>16</v>
      </c>
      <c r="D6" s="166" t="s">
        <v>14</v>
      </c>
      <c r="E6" s="167">
        <v>368992</v>
      </c>
      <c r="F6" s="167">
        <v>0</v>
      </c>
      <c r="G6" s="167">
        <f t="shared" ref="G6:G12" si="0">SUM(E6:F6)</f>
        <v>368992</v>
      </c>
      <c r="H6" s="168">
        <v>74817.92</v>
      </c>
    </row>
    <row r="7" ht="30" customHeight="1" spans="1:8">
      <c r="A7" s="163">
        <v>3</v>
      </c>
      <c r="B7" s="164" t="s">
        <v>17</v>
      </c>
      <c r="C7" s="165" t="s">
        <v>18</v>
      </c>
      <c r="D7" s="166" t="s">
        <v>14</v>
      </c>
      <c r="E7" s="167">
        <v>357992</v>
      </c>
      <c r="F7" s="167">
        <v>0</v>
      </c>
      <c r="G7" s="167">
        <f t="shared" si="0"/>
        <v>357992</v>
      </c>
      <c r="H7" s="168">
        <v>79772.84</v>
      </c>
    </row>
    <row r="8" ht="30" customHeight="1" spans="1:8">
      <c r="A8" s="163">
        <v>4</v>
      </c>
      <c r="B8" s="164" t="s">
        <v>19</v>
      </c>
      <c r="C8" s="165" t="s">
        <v>20</v>
      </c>
      <c r="D8" s="166" t="s">
        <v>14</v>
      </c>
      <c r="E8" s="167">
        <v>293596</v>
      </c>
      <c r="F8" s="167">
        <v>0</v>
      </c>
      <c r="G8" s="167">
        <f t="shared" si="0"/>
        <v>293596</v>
      </c>
      <c r="H8" s="168">
        <v>79772.84</v>
      </c>
    </row>
    <row r="9" ht="30" customHeight="1" spans="1:8">
      <c r="A9" s="163">
        <v>5</v>
      </c>
      <c r="B9" s="164" t="s">
        <v>21</v>
      </c>
      <c r="C9" s="165" t="s">
        <v>22</v>
      </c>
      <c r="D9" s="166" t="s">
        <v>14</v>
      </c>
      <c r="E9" s="167">
        <v>294596</v>
      </c>
      <c r="F9" s="167">
        <v>0</v>
      </c>
      <c r="G9" s="167">
        <f t="shared" si="0"/>
        <v>294596</v>
      </c>
      <c r="H9" s="168">
        <v>74817.92</v>
      </c>
    </row>
    <row r="10" ht="30" customHeight="1" spans="1:8">
      <c r="A10" s="163">
        <v>6</v>
      </c>
      <c r="B10" s="169" t="s">
        <v>23</v>
      </c>
      <c r="C10" s="165" t="s">
        <v>22</v>
      </c>
      <c r="D10" s="166" t="s">
        <v>14</v>
      </c>
      <c r="E10" s="167">
        <v>293596</v>
      </c>
      <c r="F10" s="167">
        <v>0</v>
      </c>
      <c r="G10" s="167">
        <f t="shared" si="0"/>
        <v>293596</v>
      </c>
      <c r="H10" s="168">
        <v>74817.92</v>
      </c>
    </row>
    <row r="11" ht="30" customHeight="1" spans="1:8">
      <c r="A11" s="163">
        <v>7</v>
      </c>
      <c r="B11" s="164" t="s">
        <v>24</v>
      </c>
      <c r="C11" s="165" t="s">
        <v>25</v>
      </c>
      <c r="D11" s="166" t="s">
        <v>14</v>
      </c>
      <c r="E11" s="167">
        <v>294596</v>
      </c>
      <c r="F11" s="167">
        <v>0</v>
      </c>
      <c r="G11" s="167">
        <f t="shared" si="0"/>
        <v>294596</v>
      </c>
      <c r="H11" s="168">
        <v>74817.92</v>
      </c>
    </row>
    <row r="12" ht="15" spans="1:8">
      <c r="A12" s="163">
        <v>8</v>
      </c>
      <c r="B12" s="164" t="s">
        <v>26</v>
      </c>
      <c r="C12" s="165" t="s">
        <v>22</v>
      </c>
      <c r="D12" s="166" t="s">
        <v>27</v>
      </c>
      <c r="E12" s="167">
        <v>98532</v>
      </c>
      <c r="F12" s="167">
        <v>0</v>
      </c>
      <c r="G12" s="167">
        <f t="shared" si="0"/>
        <v>98532</v>
      </c>
      <c r="H12" s="168">
        <v>24873.68</v>
      </c>
    </row>
    <row r="13" ht="15" spans="1:8">
      <c r="A13" s="153" t="s">
        <v>28</v>
      </c>
      <c r="B13" s="153"/>
      <c r="C13" s="153"/>
      <c r="D13" s="137"/>
      <c r="E13" s="155" t="s">
        <v>29</v>
      </c>
      <c r="F13" s="155"/>
      <c r="G13" s="170" t="s">
        <v>30</v>
      </c>
      <c r="H13" s="170"/>
    </row>
    <row r="14" ht="39" customHeight="1" spans="1:9">
      <c r="A14" s="12" t="s">
        <v>31</v>
      </c>
      <c r="B14" s="12"/>
      <c r="C14" s="12"/>
      <c r="D14" s="12"/>
      <c r="E14" s="12"/>
      <c r="F14" s="12"/>
      <c r="G14" s="12"/>
      <c r="H14" s="12"/>
      <c r="I14" s="171"/>
    </row>
  </sheetData>
  <mergeCells count="10">
    <mergeCell ref="A1:H1"/>
    <mergeCell ref="E3:G3"/>
    <mergeCell ref="A13:C13"/>
    <mergeCell ref="G13:H13"/>
    <mergeCell ref="A14:H14"/>
    <mergeCell ref="A3:A4"/>
    <mergeCell ref="B3:B4"/>
    <mergeCell ref="C3:C4"/>
    <mergeCell ref="D3:D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F24" sqref="F24"/>
    </sheetView>
  </sheetViews>
  <sheetFormatPr defaultColWidth="9" defaultRowHeight="13.5" outlineLevelCol="7"/>
  <cols>
    <col min="1" max="1" width="7.375" customWidth="1"/>
    <col min="2" max="2" width="11.75" customWidth="1"/>
    <col min="3" max="3" width="10.625" customWidth="1"/>
    <col min="4" max="4" width="15" customWidth="1"/>
    <col min="5" max="5" width="16.125" customWidth="1"/>
    <col min="6" max="6" width="17.875" customWidth="1"/>
    <col min="7" max="7" width="22" customWidth="1"/>
    <col min="8" max="8" width="23.8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0.25" customHeight="1" spans="1:8">
      <c r="A2" s="2" t="s">
        <v>153</v>
      </c>
      <c r="B2" s="2"/>
      <c r="C2" s="3"/>
      <c r="D2" s="3"/>
      <c r="E2" s="18"/>
      <c r="F2" s="18"/>
      <c r="G2" s="18"/>
      <c r="H2" s="13" t="s">
        <v>2</v>
      </c>
    </row>
    <row r="3" ht="29.1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/>
      <c r="G3" s="4"/>
      <c r="H3" s="4" t="s">
        <v>8</v>
      </c>
    </row>
    <row r="4" ht="30" customHeight="1" spans="1:8">
      <c r="A4" s="4"/>
      <c r="B4" s="4"/>
      <c r="C4" s="4"/>
      <c r="D4" s="4"/>
      <c r="E4" s="5" t="s">
        <v>9</v>
      </c>
      <c r="F4" s="5" t="s">
        <v>10</v>
      </c>
      <c r="G4" s="4" t="s">
        <v>11</v>
      </c>
      <c r="H4" s="4"/>
    </row>
    <row r="5" ht="33" customHeight="1" spans="1:8">
      <c r="A5" s="6">
        <v>1</v>
      </c>
      <c r="B5" s="6" t="s">
        <v>154</v>
      </c>
      <c r="C5" s="6" t="s">
        <v>13</v>
      </c>
      <c r="D5" s="19" t="s">
        <v>14</v>
      </c>
      <c r="E5" s="7">
        <v>365004</v>
      </c>
      <c r="F5" s="20">
        <v>0</v>
      </c>
      <c r="G5" s="7">
        <f>E5+F5</f>
        <v>365004</v>
      </c>
      <c r="H5" s="16">
        <v>76622.69</v>
      </c>
    </row>
    <row r="6" ht="33" customHeight="1" spans="1:8">
      <c r="A6" s="6">
        <v>2</v>
      </c>
      <c r="B6" s="21" t="s">
        <v>155</v>
      </c>
      <c r="C6" s="6" t="s">
        <v>16</v>
      </c>
      <c r="D6" s="19" t="s">
        <v>14</v>
      </c>
      <c r="E6" s="7">
        <v>364004</v>
      </c>
      <c r="F6" s="20">
        <v>0</v>
      </c>
      <c r="G6" s="7">
        <f t="shared" ref="G6:G12" si="0">E6+F6</f>
        <v>364004</v>
      </c>
      <c r="H6" s="16">
        <v>76622.69</v>
      </c>
    </row>
    <row r="7" ht="33" customHeight="1" spans="1:8">
      <c r="A7" s="6">
        <v>3</v>
      </c>
      <c r="B7" s="6" t="s">
        <v>156</v>
      </c>
      <c r="C7" s="6" t="s">
        <v>18</v>
      </c>
      <c r="D7" s="19" t="s">
        <v>14</v>
      </c>
      <c r="E7" s="7">
        <v>362004</v>
      </c>
      <c r="F7" s="20">
        <v>0</v>
      </c>
      <c r="G7" s="7">
        <f t="shared" si="0"/>
        <v>362004</v>
      </c>
      <c r="H7" s="16">
        <v>76622.69</v>
      </c>
    </row>
    <row r="8" ht="33" customHeight="1" spans="1:8">
      <c r="A8" s="6">
        <v>4</v>
      </c>
      <c r="B8" s="6" t="s">
        <v>157</v>
      </c>
      <c r="C8" s="6" t="s">
        <v>45</v>
      </c>
      <c r="D8" s="19" t="s">
        <v>14</v>
      </c>
      <c r="E8" s="7">
        <v>291608</v>
      </c>
      <c r="F8" s="20">
        <v>0</v>
      </c>
      <c r="G8" s="7">
        <f t="shared" si="0"/>
        <v>291608</v>
      </c>
      <c r="H8" s="16">
        <v>76622.69</v>
      </c>
    </row>
    <row r="9" ht="33" customHeight="1" spans="1:8">
      <c r="A9" s="6">
        <v>5</v>
      </c>
      <c r="B9" s="6" t="s">
        <v>158</v>
      </c>
      <c r="C9" s="6" t="s">
        <v>22</v>
      </c>
      <c r="D9" s="19" t="s">
        <v>14</v>
      </c>
      <c r="E9" s="7">
        <v>290608</v>
      </c>
      <c r="F9" s="20">
        <v>0</v>
      </c>
      <c r="G9" s="7">
        <f t="shared" si="0"/>
        <v>290608</v>
      </c>
      <c r="H9" s="16">
        <v>76622.69</v>
      </c>
    </row>
    <row r="10" ht="33" customHeight="1" spans="1:8">
      <c r="A10" s="6">
        <v>6</v>
      </c>
      <c r="B10" s="6" t="s">
        <v>159</v>
      </c>
      <c r="C10" s="6" t="s">
        <v>22</v>
      </c>
      <c r="D10" s="19" t="s">
        <v>14</v>
      </c>
      <c r="E10" s="7">
        <v>289608</v>
      </c>
      <c r="F10" s="20">
        <v>0</v>
      </c>
      <c r="G10" s="7">
        <f t="shared" si="0"/>
        <v>289608</v>
      </c>
      <c r="H10" s="16">
        <v>76622.69</v>
      </c>
    </row>
    <row r="11" ht="33" customHeight="1" spans="1:8">
      <c r="A11" s="6">
        <v>7</v>
      </c>
      <c r="B11" s="6" t="s">
        <v>160</v>
      </c>
      <c r="C11" s="6" t="s">
        <v>20</v>
      </c>
      <c r="D11" s="19" t="s">
        <v>14</v>
      </c>
      <c r="E11" s="7">
        <v>288608</v>
      </c>
      <c r="F11" s="20">
        <v>0</v>
      </c>
      <c r="G11" s="7">
        <f t="shared" si="0"/>
        <v>288608</v>
      </c>
      <c r="H11" s="16">
        <v>76622.69</v>
      </c>
    </row>
    <row r="12" ht="33" customHeight="1" spans="1:8">
      <c r="A12" s="6">
        <v>8</v>
      </c>
      <c r="B12" s="6" t="s">
        <v>161</v>
      </c>
      <c r="C12" s="6" t="s">
        <v>25</v>
      </c>
      <c r="D12" s="22" t="s">
        <v>162</v>
      </c>
      <c r="E12" s="7">
        <v>86402</v>
      </c>
      <c r="F12" s="20">
        <v>0</v>
      </c>
      <c r="G12" s="7">
        <f t="shared" si="0"/>
        <v>86402</v>
      </c>
      <c r="H12" s="16">
        <v>17318.08</v>
      </c>
    </row>
    <row r="13" ht="15" spans="1:8">
      <c r="A13" s="23" t="s">
        <v>163</v>
      </c>
      <c r="B13" s="11"/>
      <c r="C13" s="11"/>
      <c r="E13" s="11"/>
      <c r="F13" s="11"/>
      <c r="G13" s="11"/>
      <c r="H13" s="23"/>
    </row>
    <row r="14" ht="33" customHeight="1" spans="1:8">
      <c r="A14" s="12" t="s">
        <v>31</v>
      </c>
      <c r="B14" s="12"/>
      <c r="C14" s="12"/>
      <c r="D14" s="12"/>
      <c r="E14" s="12"/>
      <c r="F14" s="12"/>
      <c r="G14" s="12"/>
      <c r="H14" s="12"/>
    </row>
  </sheetData>
  <mergeCells count="8">
    <mergeCell ref="A1:H1"/>
    <mergeCell ref="E3:G3"/>
    <mergeCell ref="A14:H14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scale="9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A1" sqref="A1:J1"/>
    </sheetView>
  </sheetViews>
  <sheetFormatPr defaultColWidth="9" defaultRowHeight="13.5"/>
  <cols>
    <col min="1" max="1" width="7.375" customWidth="1"/>
    <col min="2" max="2" width="7.875" customWidth="1"/>
    <col min="3" max="3" width="11.875" customWidth="1"/>
    <col min="4" max="4" width="17.875" customWidth="1"/>
    <col min="5" max="5" width="22" customWidth="1"/>
    <col min="6" max="7" width="22" hidden="1" customWidth="1"/>
    <col min="8" max="8" width="13" customWidth="1"/>
    <col min="9" max="9" width="12.875" customWidth="1"/>
    <col min="10" max="10" width="23.875" customWidth="1"/>
    <col min="11" max="11" width="19.12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164</v>
      </c>
      <c r="B2" s="2"/>
      <c r="C2" s="3"/>
      <c r="D2" s="3"/>
      <c r="E2" s="3"/>
      <c r="F2" s="3"/>
      <c r="G2" s="3"/>
      <c r="H2" s="3"/>
      <c r="I2" s="3"/>
      <c r="J2" s="13" t="s">
        <v>2</v>
      </c>
    </row>
    <row r="3" ht="15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/>
      <c r="G3" s="4"/>
      <c r="H3" s="4"/>
      <c r="I3" s="4"/>
      <c r="J3" s="4" t="s">
        <v>8</v>
      </c>
      <c r="K3" s="14" t="s">
        <v>50</v>
      </c>
    </row>
    <row r="4" ht="30" spans="1:11">
      <c r="A4" s="4"/>
      <c r="B4" s="4"/>
      <c r="C4" s="4"/>
      <c r="D4" s="4"/>
      <c r="E4" s="5" t="s">
        <v>9</v>
      </c>
      <c r="F4" s="5" t="s">
        <v>165</v>
      </c>
      <c r="G4" s="4"/>
      <c r="H4" s="4" t="s">
        <v>10</v>
      </c>
      <c r="I4" s="4" t="s">
        <v>11</v>
      </c>
      <c r="J4" s="4"/>
      <c r="K4" s="15"/>
    </row>
    <row r="5" ht="78.75" customHeight="1" spans="1:11">
      <c r="A5" s="6">
        <v>1</v>
      </c>
      <c r="B5" s="7" t="s">
        <v>166</v>
      </c>
      <c r="C5" s="7" t="s">
        <v>13</v>
      </c>
      <c r="D5" s="8" t="s">
        <v>72</v>
      </c>
      <c r="E5" s="7">
        <v>152333</v>
      </c>
      <c r="F5" s="7"/>
      <c r="G5" s="7"/>
      <c r="H5" s="7">
        <v>0</v>
      </c>
      <c r="I5" s="7">
        <f>E5+H5</f>
        <v>152333</v>
      </c>
      <c r="J5" s="16">
        <f>4561.16*5+2691*5</f>
        <v>36260.8</v>
      </c>
      <c r="K5" s="8" t="s">
        <v>167</v>
      </c>
    </row>
    <row r="6" ht="45" spans="1:11">
      <c r="A6" s="6">
        <v>2</v>
      </c>
      <c r="B6" s="7" t="s">
        <v>168</v>
      </c>
      <c r="C6" s="7" t="s">
        <v>16</v>
      </c>
      <c r="D6" s="8" t="s">
        <v>72</v>
      </c>
      <c r="E6" s="7">
        <v>262933</v>
      </c>
      <c r="F6" s="7"/>
      <c r="G6" s="7"/>
      <c r="H6" s="7">
        <v>0</v>
      </c>
      <c r="I6" s="7">
        <f t="shared" ref="I6:I11" si="0">E6+H6</f>
        <v>262933</v>
      </c>
      <c r="J6" s="16">
        <f>4561.16*9+2691*9-1640.71</f>
        <v>63628.73</v>
      </c>
      <c r="K6" s="8" t="s">
        <v>169</v>
      </c>
    </row>
    <row r="7" ht="60" spans="1:11">
      <c r="A7" s="6">
        <v>3</v>
      </c>
      <c r="B7" s="7" t="s">
        <v>170</v>
      </c>
      <c r="C7" s="7" t="s">
        <v>18</v>
      </c>
      <c r="D7" s="8" t="s">
        <v>104</v>
      </c>
      <c r="E7" s="7">
        <v>366000</v>
      </c>
      <c r="F7" s="7"/>
      <c r="G7" s="7"/>
      <c r="H7" s="7">
        <v>0</v>
      </c>
      <c r="I7" s="7">
        <f t="shared" si="0"/>
        <v>366000</v>
      </c>
      <c r="J7" s="16">
        <f>5092.4*4+4561.16*8+2691*12</f>
        <v>89150.88</v>
      </c>
      <c r="K7" s="8" t="s">
        <v>171</v>
      </c>
    </row>
    <row r="8" ht="45" spans="1:11">
      <c r="A8" s="6">
        <v>4</v>
      </c>
      <c r="B8" s="7" t="s">
        <v>172</v>
      </c>
      <c r="C8" s="8" t="s">
        <v>173</v>
      </c>
      <c r="D8" s="8" t="s">
        <v>72</v>
      </c>
      <c r="E8" s="7">
        <v>220200</v>
      </c>
      <c r="F8" s="7"/>
      <c r="G8" s="7"/>
      <c r="H8" s="7">
        <v>0</v>
      </c>
      <c r="I8" s="7">
        <f t="shared" si="0"/>
        <v>220200</v>
      </c>
      <c r="J8" s="16">
        <f>4561.16*9+2691*9-1640.71</f>
        <v>63628.73</v>
      </c>
      <c r="K8" s="8" t="s">
        <v>174</v>
      </c>
    </row>
    <row r="9" ht="60" spans="1:11">
      <c r="A9" s="6">
        <v>5</v>
      </c>
      <c r="B9" s="7" t="s">
        <v>175</v>
      </c>
      <c r="C9" s="7" t="s">
        <v>22</v>
      </c>
      <c r="D9" s="8" t="s">
        <v>104</v>
      </c>
      <c r="E9" s="7">
        <v>294600</v>
      </c>
      <c r="F9" s="7"/>
      <c r="G9" s="7"/>
      <c r="H9" s="7">
        <v>0</v>
      </c>
      <c r="I9" s="7">
        <f t="shared" si="0"/>
        <v>294600</v>
      </c>
      <c r="J9" s="16">
        <f>(4561.16+2691)*12</f>
        <v>87025.92</v>
      </c>
      <c r="K9" s="17" t="s">
        <v>176</v>
      </c>
    </row>
    <row r="10" ht="60" spans="1:11">
      <c r="A10" s="6">
        <v>6</v>
      </c>
      <c r="B10" s="7" t="s">
        <v>177</v>
      </c>
      <c r="C10" s="7" t="s">
        <v>22</v>
      </c>
      <c r="D10" s="8" t="s">
        <v>66</v>
      </c>
      <c r="E10" s="7">
        <v>289600</v>
      </c>
      <c r="F10" s="7"/>
      <c r="G10" s="7"/>
      <c r="H10" s="7">
        <v>0</v>
      </c>
      <c r="I10" s="7">
        <f t="shared" si="0"/>
        <v>289600</v>
      </c>
      <c r="J10" s="16">
        <f>5092.4*4+4561.16*8+2691*12</f>
        <v>89150.88</v>
      </c>
      <c r="K10" s="8" t="s">
        <v>178</v>
      </c>
    </row>
    <row r="11" ht="60" spans="1:11">
      <c r="A11" s="6">
        <v>7</v>
      </c>
      <c r="B11" s="7" t="s">
        <v>179</v>
      </c>
      <c r="C11" s="7" t="s">
        <v>25</v>
      </c>
      <c r="D11" s="8" t="s">
        <v>104</v>
      </c>
      <c r="E11" s="7">
        <v>289600</v>
      </c>
      <c r="F11" s="7"/>
      <c r="G11" s="7"/>
      <c r="H11" s="7">
        <v>0</v>
      </c>
      <c r="I11" s="7">
        <f t="shared" si="0"/>
        <v>289600</v>
      </c>
      <c r="J11" s="16">
        <f>(4561.16+2691)*12</f>
        <v>87025.92</v>
      </c>
      <c r="K11" s="8" t="s">
        <v>180</v>
      </c>
    </row>
    <row r="12" ht="15" spans="1:11">
      <c r="A12" s="9" t="s">
        <v>181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15" spans="1:9">
      <c r="A13" s="10" t="s">
        <v>182</v>
      </c>
      <c r="B13" s="10"/>
      <c r="C13" s="11"/>
      <c r="E13" s="11" t="s">
        <v>183</v>
      </c>
      <c r="F13" s="11"/>
      <c r="G13" s="11"/>
      <c r="H13" s="11"/>
      <c r="I13" s="11" t="s">
        <v>184</v>
      </c>
    </row>
    <row r="14" ht="15" customHeight="1" spans="1:11">
      <c r="A14" s="12" t="s">
        <v>31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mergeCells count="11">
    <mergeCell ref="A1:J1"/>
    <mergeCell ref="E3:I3"/>
    <mergeCell ref="A12:K12"/>
    <mergeCell ref="A13:B13"/>
    <mergeCell ref="A14:K14"/>
    <mergeCell ref="A3:A4"/>
    <mergeCell ref="B3:B4"/>
    <mergeCell ref="C3:C4"/>
    <mergeCell ref="D3:D4"/>
    <mergeCell ref="J3:J4"/>
    <mergeCell ref="K3:K4"/>
  </mergeCells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120" zoomScaleNormal="120" workbookViewId="0">
      <selection activeCell="A16" sqref="A16:H16"/>
    </sheetView>
  </sheetViews>
  <sheetFormatPr defaultColWidth="9" defaultRowHeight="13.5" outlineLevelCol="7"/>
  <cols>
    <col min="1" max="1" width="7.375" style="137" customWidth="1"/>
    <col min="2" max="2" width="11.75" style="137" customWidth="1"/>
    <col min="3" max="3" width="16.625" style="137" customWidth="1"/>
    <col min="4" max="4" width="18.5" style="137" customWidth="1"/>
    <col min="5" max="5" width="16" style="138" customWidth="1"/>
    <col min="6" max="6" width="17.125" style="137" customWidth="1"/>
    <col min="7" max="7" width="17.375" style="137" customWidth="1"/>
    <col min="8" max="8" width="19.375" style="137" customWidth="1"/>
    <col min="9" max="16384" width="9" style="137"/>
  </cols>
  <sheetData>
    <row r="1" ht="27" spans="1:8">
      <c r="A1" s="139" t="s">
        <v>0</v>
      </c>
      <c r="B1" s="139"/>
      <c r="C1" s="139"/>
      <c r="D1" s="139"/>
      <c r="E1" s="139"/>
      <c r="F1" s="139"/>
      <c r="G1" s="139"/>
      <c r="H1" s="139"/>
    </row>
    <row r="2" ht="20.25" customHeight="1" spans="1:8">
      <c r="A2" s="140" t="s">
        <v>32</v>
      </c>
      <c r="B2" s="140"/>
      <c r="C2" s="141"/>
      <c r="D2" s="141"/>
      <c r="E2" s="141"/>
      <c r="F2" s="141"/>
      <c r="G2" s="141"/>
      <c r="H2" s="142" t="s">
        <v>2</v>
      </c>
    </row>
    <row r="3" ht="19.5" customHeight="1" spans="1:8">
      <c r="A3" s="143" t="s">
        <v>3</v>
      </c>
      <c r="B3" s="143" t="s">
        <v>4</v>
      </c>
      <c r="C3" s="143" t="s">
        <v>5</v>
      </c>
      <c r="D3" s="5" t="s">
        <v>6</v>
      </c>
      <c r="E3" s="144" t="s">
        <v>7</v>
      </c>
      <c r="F3" s="145"/>
      <c r="G3" s="146"/>
      <c r="H3" s="143" t="s">
        <v>8</v>
      </c>
    </row>
    <row r="4" ht="30" customHeight="1" spans="1:8">
      <c r="A4" s="143"/>
      <c r="B4" s="143"/>
      <c r="C4" s="143"/>
      <c r="D4" s="5"/>
      <c r="E4" s="5" t="s">
        <v>9</v>
      </c>
      <c r="F4" s="5" t="s">
        <v>10</v>
      </c>
      <c r="G4" s="5" t="s">
        <v>11</v>
      </c>
      <c r="H4" s="143"/>
    </row>
    <row r="5" ht="15" spans="1:8">
      <c r="A5" s="147">
        <v>1</v>
      </c>
      <c r="B5" s="19" t="s">
        <v>33</v>
      </c>
      <c r="C5" s="19" t="s">
        <v>13</v>
      </c>
      <c r="D5" s="19" t="s">
        <v>14</v>
      </c>
      <c r="E5" s="148">
        <v>374004</v>
      </c>
      <c r="F5" s="148">
        <v>0</v>
      </c>
      <c r="G5" s="148">
        <v>374004</v>
      </c>
      <c r="H5" s="148">
        <v>85021.46</v>
      </c>
    </row>
    <row r="6" ht="15" spans="1:8">
      <c r="A6" s="147">
        <v>2</v>
      </c>
      <c r="B6" s="19" t="s">
        <v>34</v>
      </c>
      <c r="C6" s="19" t="s">
        <v>16</v>
      </c>
      <c r="D6" s="19" t="s">
        <v>14</v>
      </c>
      <c r="E6" s="148">
        <v>373004</v>
      </c>
      <c r="F6" s="148">
        <v>0</v>
      </c>
      <c r="G6" s="148">
        <v>373004</v>
      </c>
      <c r="H6" s="148">
        <v>85021.46</v>
      </c>
    </row>
    <row r="7" ht="18" customHeight="1" spans="1:8">
      <c r="A7" s="147">
        <v>3</v>
      </c>
      <c r="B7" s="149" t="s">
        <v>35</v>
      </c>
      <c r="C7" s="149" t="s">
        <v>18</v>
      </c>
      <c r="D7" s="19" t="s">
        <v>14</v>
      </c>
      <c r="E7" s="148">
        <v>375004</v>
      </c>
      <c r="F7" s="148">
        <v>0</v>
      </c>
      <c r="G7" s="148">
        <v>375004</v>
      </c>
      <c r="H7" s="148">
        <v>85021.46</v>
      </c>
    </row>
    <row r="8" ht="17.25" customHeight="1" spans="1:8">
      <c r="A8" s="147">
        <v>4</v>
      </c>
      <c r="B8" s="148" t="s">
        <v>36</v>
      </c>
      <c r="C8" s="148" t="s">
        <v>37</v>
      </c>
      <c r="D8" s="19" t="s">
        <v>14</v>
      </c>
      <c r="E8" s="148">
        <v>261667</v>
      </c>
      <c r="F8" s="148">
        <v>0</v>
      </c>
      <c r="G8" s="148">
        <v>261667</v>
      </c>
      <c r="H8" s="148">
        <v>75818.75</v>
      </c>
    </row>
    <row r="9" ht="15" spans="1:8">
      <c r="A9" s="147">
        <v>5</v>
      </c>
      <c r="B9" s="148" t="s">
        <v>38</v>
      </c>
      <c r="C9" s="148" t="s">
        <v>22</v>
      </c>
      <c r="D9" s="19" t="s">
        <v>14</v>
      </c>
      <c r="E9" s="148">
        <v>296608</v>
      </c>
      <c r="F9" s="148">
        <v>0</v>
      </c>
      <c r="G9" s="148">
        <v>296608</v>
      </c>
      <c r="H9" s="148">
        <v>85021.46</v>
      </c>
    </row>
    <row r="10" ht="15" spans="1:8">
      <c r="A10" s="147">
        <v>6</v>
      </c>
      <c r="B10" s="148" t="s">
        <v>39</v>
      </c>
      <c r="C10" s="148" t="s">
        <v>22</v>
      </c>
      <c r="D10" s="19" t="s">
        <v>14</v>
      </c>
      <c r="E10" s="148">
        <v>296608</v>
      </c>
      <c r="F10" s="148">
        <v>0</v>
      </c>
      <c r="G10" s="148">
        <v>296608</v>
      </c>
      <c r="H10" s="148">
        <v>85021.46</v>
      </c>
    </row>
    <row r="11" ht="15" spans="1:8">
      <c r="A11" s="147">
        <v>7</v>
      </c>
      <c r="B11" s="148" t="s">
        <v>40</v>
      </c>
      <c r="C11" s="148" t="s">
        <v>25</v>
      </c>
      <c r="D11" s="19" t="s">
        <v>14</v>
      </c>
      <c r="E11" s="148">
        <v>297608</v>
      </c>
      <c r="F11" s="148">
        <v>0</v>
      </c>
      <c r="G11" s="148">
        <v>297608</v>
      </c>
      <c r="H11" s="148">
        <v>85021.46</v>
      </c>
    </row>
    <row r="12" ht="15" spans="1:8">
      <c r="A12" s="147">
        <v>8</v>
      </c>
      <c r="B12" s="150" t="s">
        <v>41</v>
      </c>
      <c r="C12" s="148" t="s">
        <v>22</v>
      </c>
      <c r="D12" s="19" t="s">
        <v>14</v>
      </c>
      <c r="E12" s="148">
        <v>299608</v>
      </c>
      <c r="F12" s="148">
        <v>0</v>
      </c>
      <c r="G12" s="148">
        <v>299608</v>
      </c>
      <c r="H12" s="148">
        <v>85021.46</v>
      </c>
    </row>
    <row r="13" ht="15" spans="1:8">
      <c r="A13" s="147">
        <v>9</v>
      </c>
      <c r="B13" s="148" t="s">
        <v>42</v>
      </c>
      <c r="C13" s="148" t="s">
        <v>22</v>
      </c>
      <c r="D13" s="19" t="s">
        <v>43</v>
      </c>
      <c r="E13" s="148">
        <v>99536</v>
      </c>
      <c r="F13" s="148">
        <v>0</v>
      </c>
      <c r="G13" s="148">
        <v>99536</v>
      </c>
      <c r="H13" s="148">
        <v>85021.46</v>
      </c>
    </row>
    <row r="14" ht="23.25" customHeight="1" spans="1:8">
      <c r="A14" s="151">
        <v>10</v>
      </c>
      <c r="B14" s="152" t="s">
        <v>44</v>
      </c>
      <c r="C14" s="148" t="s">
        <v>45</v>
      </c>
      <c r="D14" s="19" t="s">
        <v>46</v>
      </c>
      <c r="E14" s="148">
        <v>99536</v>
      </c>
      <c r="F14" s="148">
        <v>0</v>
      </c>
      <c r="G14" s="148">
        <v>99536</v>
      </c>
      <c r="H14" s="148">
        <v>69095.35</v>
      </c>
    </row>
    <row r="15" ht="15" spans="1:8">
      <c r="A15" s="153" t="s">
        <v>47</v>
      </c>
      <c r="B15" s="153"/>
      <c r="C15" s="154"/>
      <c r="E15" s="155" t="s">
        <v>48</v>
      </c>
      <c r="F15" s="155">
        <v>67131330</v>
      </c>
      <c r="G15" s="155" t="s">
        <v>30</v>
      </c>
      <c r="H15" s="155"/>
    </row>
    <row r="16" ht="46.5" customHeight="1" spans="1:8">
      <c r="A16" s="12" t="s">
        <v>31</v>
      </c>
      <c r="B16" s="12"/>
      <c r="C16" s="12"/>
      <c r="D16" s="12"/>
      <c r="E16" s="12"/>
      <c r="F16" s="12"/>
      <c r="G16" s="12"/>
      <c r="H16" s="12"/>
    </row>
  </sheetData>
  <mergeCells count="11">
    <mergeCell ref="A1:H1"/>
    <mergeCell ref="A2:B2"/>
    <mergeCell ref="E3:G3"/>
    <mergeCell ref="A15:C15"/>
    <mergeCell ref="G15:H15"/>
    <mergeCell ref="A16:H16"/>
    <mergeCell ref="A3:A4"/>
    <mergeCell ref="B3:B4"/>
    <mergeCell ref="C3:C4"/>
    <mergeCell ref="D3:D4"/>
    <mergeCell ref="H3:H4"/>
  </mergeCells>
  <pageMargins left="0.91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5" sqref="A15:H15"/>
    </sheetView>
  </sheetViews>
  <sheetFormatPr defaultColWidth="9" defaultRowHeight="13.5"/>
  <cols>
    <col min="1" max="1" width="7.375" style="115" customWidth="1"/>
    <col min="2" max="2" width="10.5" style="115" customWidth="1"/>
    <col min="3" max="3" width="12.125" style="115" customWidth="1"/>
    <col min="4" max="4" width="21.375" style="115" customWidth="1"/>
    <col min="5" max="6" width="22" style="115" hidden="1" customWidth="1"/>
    <col min="7" max="10" width="20" style="115" customWidth="1"/>
    <col min="11" max="16384" width="9" style="115"/>
  </cols>
  <sheetData>
    <row r="1" ht="27" spans="1:10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ht="20.25" customHeight="1" spans="1:10">
      <c r="A2" s="117" t="s">
        <v>49</v>
      </c>
      <c r="B2" s="117"/>
      <c r="C2" s="118"/>
      <c r="D2" s="118"/>
      <c r="E2" s="119"/>
      <c r="F2" s="119"/>
      <c r="G2" s="119"/>
      <c r="H2" s="119"/>
      <c r="I2" s="119"/>
      <c r="J2" s="132" t="s">
        <v>2</v>
      </c>
    </row>
    <row r="3" ht="19.5" customHeight="1" spans="1:11">
      <c r="A3" s="120" t="s">
        <v>3</v>
      </c>
      <c r="B3" s="120" t="s">
        <v>4</v>
      </c>
      <c r="C3" s="120" t="s">
        <v>5</v>
      </c>
      <c r="D3" s="120" t="s">
        <v>6</v>
      </c>
      <c r="E3" s="121" t="s">
        <v>7</v>
      </c>
      <c r="F3" s="122"/>
      <c r="G3" s="123"/>
      <c r="H3" s="120"/>
      <c r="I3" s="120"/>
      <c r="J3" s="120" t="s">
        <v>8</v>
      </c>
      <c r="K3" s="133" t="s">
        <v>50</v>
      </c>
    </row>
    <row r="4" ht="30" customHeight="1" spans="1:11">
      <c r="A4" s="120"/>
      <c r="B4" s="120"/>
      <c r="C4" s="120"/>
      <c r="D4" s="120"/>
      <c r="E4" s="120" t="s">
        <v>51</v>
      </c>
      <c r="F4" s="120" t="s">
        <v>52</v>
      </c>
      <c r="G4" s="5" t="s">
        <v>9</v>
      </c>
      <c r="H4" s="5" t="s">
        <v>10</v>
      </c>
      <c r="I4" s="120" t="s">
        <v>11</v>
      </c>
      <c r="J4" s="120"/>
      <c r="K4" s="134"/>
    </row>
    <row r="5" ht="15" spans="1:11">
      <c r="A5" s="124">
        <v>1</v>
      </c>
      <c r="B5" s="125" t="s">
        <v>53</v>
      </c>
      <c r="C5" s="124" t="s">
        <v>13</v>
      </c>
      <c r="D5" s="19" t="s">
        <v>14</v>
      </c>
      <c r="E5" s="126">
        <v>129996</v>
      </c>
      <c r="F5" s="127">
        <v>194204.14848</v>
      </c>
      <c r="G5" s="128">
        <v>366659</v>
      </c>
      <c r="H5" s="129">
        <v>0</v>
      </c>
      <c r="I5" s="128">
        <f>G5+H5</f>
        <v>366659</v>
      </c>
      <c r="J5" s="127">
        <v>84169.92</v>
      </c>
      <c r="K5" s="135"/>
    </row>
    <row r="6" ht="15" spans="1:11">
      <c r="A6" s="124">
        <v>2</v>
      </c>
      <c r="B6" s="125" t="s">
        <v>54</v>
      </c>
      <c r="C6" s="124" t="s">
        <v>16</v>
      </c>
      <c r="D6" s="19" t="s">
        <v>14</v>
      </c>
      <c r="E6" s="127">
        <v>110502</v>
      </c>
      <c r="F6" s="127">
        <v>164219.23</v>
      </c>
      <c r="G6" s="128">
        <v>365659</v>
      </c>
      <c r="H6" s="129">
        <v>0</v>
      </c>
      <c r="I6" s="128">
        <f t="shared" ref="I6:I12" si="0">G6+H6</f>
        <v>365659</v>
      </c>
      <c r="J6" s="127">
        <v>84169.92</v>
      </c>
      <c r="K6" s="135"/>
    </row>
    <row r="7" ht="15" spans="1:11">
      <c r="A7" s="124">
        <v>3</v>
      </c>
      <c r="B7" s="125" t="s">
        <v>55</v>
      </c>
      <c r="C7" s="124" t="s">
        <v>18</v>
      </c>
      <c r="D7" s="19" t="s">
        <v>14</v>
      </c>
      <c r="E7" s="127">
        <v>129996</v>
      </c>
      <c r="F7" s="127">
        <v>192400.85376</v>
      </c>
      <c r="G7" s="128">
        <v>361659</v>
      </c>
      <c r="H7" s="129">
        <v>0</v>
      </c>
      <c r="I7" s="128">
        <f t="shared" si="0"/>
        <v>361659</v>
      </c>
      <c r="J7" s="127">
        <v>84169.92</v>
      </c>
      <c r="K7" s="135"/>
    </row>
    <row r="8" ht="15" spans="1:11">
      <c r="A8" s="124">
        <v>4</v>
      </c>
      <c r="B8" s="125" t="s">
        <v>56</v>
      </c>
      <c r="C8" s="124" t="s">
        <v>20</v>
      </c>
      <c r="D8" s="19" t="s">
        <v>14</v>
      </c>
      <c r="E8" s="127">
        <v>26001</v>
      </c>
      <c r="F8" s="127">
        <v>151606.64</v>
      </c>
      <c r="G8" s="128">
        <v>288530</v>
      </c>
      <c r="H8" s="129">
        <v>0</v>
      </c>
      <c r="I8" s="128">
        <f t="shared" si="0"/>
        <v>288530</v>
      </c>
      <c r="J8" s="127">
        <v>84169.92</v>
      </c>
      <c r="K8" s="135"/>
    </row>
    <row r="9" ht="28.5" spans="1:11">
      <c r="A9" s="124">
        <v>5</v>
      </c>
      <c r="B9" s="125" t="s">
        <v>57</v>
      </c>
      <c r="C9" s="124" t="s">
        <v>22</v>
      </c>
      <c r="D9" s="19" t="s">
        <v>58</v>
      </c>
      <c r="E9" s="127">
        <v>26001</v>
      </c>
      <c r="F9" s="127">
        <v>151604.76</v>
      </c>
      <c r="G9" s="128">
        <v>241264</v>
      </c>
      <c r="H9" s="129">
        <v>0</v>
      </c>
      <c r="I9" s="128">
        <f t="shared" si="0"/>
        <v>241264</v>
      </c>
      <c r="J9" s="127">
        <v>72159.67</v>
      </c>
      <c r="K9" s="136" t="s">
        <v>59</v>
      </c>
    </row>
    <row r="10" ht="15" spans="1:11">
      <c r="A10" s="124">
        <v>6</v>
      </c>
      <c r="B10" s="125" t="s">
        <v>60</v>
      </c>
      <c r="C10" s="124" t="s">
        <v>22</v>
      </c>
      <c r="D10" s="19" t="s">
        <v>14</v>
      </c>
      <c r="E10" s="127">
        <v>21336.54</v>
      </c>
      <c r="F10" s="127">
        <v>38097.53856</v>
      </c>
      <c r="G10" s="128">
        <v>293530</v>
      </c>
      <c r="H10" s="129">
        <v>0</v>
      </c>
      <c r="I10" s="128">
        <f t="shared" si="0"/>
        <v>293530</v>
      </c>
      <c r="J10" s="127">
        <v>84169.92</v>
      </c>
      <c r="K10" s="135"/>
    </row>
    <row r="11" ht="15" spans="1:11">
      <c r="A11" s="124">
        <v>7</v>
      </c>
      <c r="B11" s="125" t="s">
        <v>61</v>
      </c>
      <c r="C11" s="124" t="s">
        <v>22</v>
      </c>
      <c r="D11" s="19" t="s">
        <v>14</v>
      </c>
      <c r="E11" s="127">
        <v>26001</v>
      </c>
      <c r="F11" s="127">
        <v>38068.16256</v>
      </c>
      <c r="G11" s="128">
        <v>292530</v>
      </c>
      <c r="H11" s="129">
        <v>0</v>
      </c>
      <c r="I11" s="128">
        <f t="shared" si="0"/>
        <v>292530</v>
      </c>
      <c r="J11" s="127">
        <v>84169.92</v>
      </c>
      <c r="K11" s="135"/>
    </row>
    <row r="12" ht="15" spans="1:11">
      <c r="A12" s="124">
        <v>8</v>
      </c>
      <c r="B12" s="125" t="s">
        <v>62</v>
      </c>
      <c r="C12" s="124" t="s">
        <v>25</v>
      </c>
      <c r="D12" s="19" t="s">
        <v>14</v>
      </c>
      <c r="E12" s="127">
        <v>104004</v>
      </c>
      <c r="F12" s="127">
        <v>153504.718848</v>
      </c>
      <c r="G12" s="128">
        <v>290530</v>
      </c>
      <c r="H12" s="129">
        <v>0</v>
      </c>
      <c r="I12" s="128">
        <f t="shared" si="0"/>
        <v>290530</v>
      </c>
      <c r="J12" s="127">
        <v>84169.92</v>
      </c>
      <c r="K12" s="135"/>
    </row>
    <row r="13" spans="1:9">
      <c r="A13" s="130" t="s">
        <v>63</v>
      </c>
      <c r="G13" s="115" t="s">
        <v>48</v>
      </c>
      <c r="I13" s="130" t="s">
        <v>30</v>
      </c>
    </row>
    <row r="14" ht="15" spans="1:9">
      <c r="A14" s="131" t="s">
        <v>30</v>
      </c>
      <c r="B14" s="131"/>
      <c r="C14" s="131"/>
      <c r="D14" s="131"/>
      <c r="E14" s="131"/>
      <c r="F14" s="131"/>
      <c r="G14" s="131"/>
      <c r="H14" s="131"/>
      <c r="I14" s="131"/>
    </row>
    <row r="15" ht="15" spans="1:8">
      <c r="A15" s="12" t="s">
        <v>31</v>
      </c>
      <c r="B15" s="12"/>
      <c r="C15" s="12"/>
      <c r="D15" s="12"/>
      <c r="E15" s="12"/>
      <c r="F15" s="12"/>
      <c r="G15" s="12"/>
      <c r="H15" s="12"/>
    </row>
  </sheetData>
  <mergeCells count="10">
    <mergeCell ref="A1:J1"/>
    <mergeCell ref="E3:I3"/>
    <mergeCell ref="A14:I14"/>
    <mergeCell ref="A15:H15"/>
    <mergeCell ref="A3:A4"/>
    <mergeCell ref="B3:B4"/>
    <mergeCell ref="C3:C4"/>
    <mergeCell ref="D3:D4"/>
    <mergeCell ref="J3:J4"/>
    <mergeCell ref="K3:K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A16" sqref="A16:H16"/>
    </sheetView>
  </sheetViews>
  <sheetFormatPr defaultColWidth="9" defaultRowHeight="13.5"/>
  <cols>
    <col min="1" max="1" width="7.375" customWidth="1"/>
    <col min="2" max="2" width="9.375" customWidth="1"/>
    <col min="3" max="3" width="19.25" style="102" customWidth="1"/>
    <col min="4" max="4" width="17.875" customWidth="1"/>
    <col min="5" max="5" width="14.875" customWidth="1"/>
    <col min="6" max="6" width="8.5" customWidth="1"/>
    <col min="7" max="7" width="17.25" customWidth="1"/>
    <col min="8" max="8" width="23.875" customWidth="1"/>
    <col min="9" max="9" width="21.8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0.25" customHeight="1" spans="1:8">
      <c r="A2" s="2" t="s">
        <v>64</v>
      </c>
      <c r="B2" s="2"/>
      <c r="C2" s="103"/>
      <c r="D2" s="2"/>
      <c r="E2" s="18"/>
      <c r="F2" s="18"/>
      <c r="G2" s="18"/>
      <c r="H2" s="13" t="s">
        <v>2</v>
      </c>
    </row>
    <row r="3" ht="19.5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/>
      <c r="G3" s="4"/>
      <c r="H3" s="4" t="s">
        <v>8</v>
      </c>
      <c r="I3" s="110" t="s">
        <v>50</v>
      </c>
    </row>
    <row r="4" ht="30" customHeight="1" spans="1:9">
      <c r="A4" s="4"/>
      <c r="B4" s="4"/>
      <c r="C4" s="4"/>
      <c r="D4" s="4"/>
      <c r="E4" s="5" t="s">
        <v>9</v>
      </c>
      <c r="F4" s="5" t="s">
        <v>10</v>
      </c>
      <c r="G4" s="4" t="s">
        <v>11</v>
      </c>
      <c r="H4" s="4"/>
      <c r="I4" s="111"/>
    </row>
    <row r="5" ht="20.1" customHeight="1" spans="1:10">
      <c r="A5" s="6">
        <v>1</v>
      </c>
      <c r="B5" s="104" t="s">
        <v>65</v>
      </c>
      <c r="C5" s="105" t="s">
        <v>13</v>
      </c>
      <c r="D5" s="47" t="s">
        <v>66</v>
      </c>
      <c r="E5" s="106">
        <v>362992</v>
      </c>
      <c r="F5" s="106">
        <v>0</v>
      </c>
      <c r="G5" s="106">
        <f>E5+F5</f>
        <v>362992</v>
      </c>
      <c r="H5" s="107">
        <v>86982.59</v>
      </c>
      <c r="I5" s="112"/>
      <c r="J5" s="113"/>
    </row>
    <row r="6" ht="20.1" customHeight="1" spans="1:10">
      <c r="A6" s="6">
        <v>2</v>
      </c>
      <c r="B6" s="104" t="s">
        <v>67</v>
      </c>
      <c r="C6" s="105" t="s">
        <v>16</v>
      </c>
      <c r="D6" s="47" t="s">
        <v>68</v>
      </c>
      <c r="E6" s="106">
        <v>361992</v>
      </c>
      <c r="F6" s="106">
        <v>0</v>
      </c>
      <c r="G6" s="106">
        <f>E6+F6</f>
        <v>361992</v>
      </c>
      <c r="H6" s="107">
        <v>84760.55</v>
      </c>
      <c r="I6" s="112"/>
      <c r="J6" s="113"/>
    </row>
    <row r="7" ht="36.75" customHeight="1" spans="1:10">
      <c r="A7" s="6">
        <v>3</v>
      </c>
      <c r="B7" s="104" t="s">
        <v>69</v>
      </c>
      <c r="C7" s="105" t="s">
        <v>18</v>
      </c>
      <c r="D7" s="47" t="s">
        <v>66</v>
      </c>
      <c r="E7" s="106">
        <v>359992</v>
      </c>
      <c r="F7" s="106">
        <v>0</v>
      </c>
      <c r="G7" s="106">
        <f t="shared" ref="G7:G14" si="0">E7+F7</f>
        <v>359992</v>
      </c>
      <c r="H7" s="107">
        <v>86982.59</v>
      </c>
      <c r="I7" s="112"/>
      <c r="J7" s="113"/>
    </row>
    <row r="8" ht="20.1" customHeight="1" spans="1:10">
      <c r="A8" s="6">
        <v>4</v>
      </c>
      <c r="B8" s="104" t="s">
        <v>70</v>
      </c>
      <c r="C8" s="105" t="s">
        <v>22</v>
      </c>
      <c r="D8" s="47" t="s">
        <v>66</v>
      </c>
      <c r="E8" s="106">
        <v>288596</v>
      </c>
      <c r="F8" s="106">
        <v>0</v>
      </c>
      <c r="G8" s="106">
        <f t="shared" si="0"/>
        <v>288596</v>
      </c>
      <c r="H8" s="107">
        <v>86982.59</v>
      </c>
      <c r="I8" s="112"/>
      <c r="J8" s="113"/>
    </row>
    <row r="9" ht="20.1" customHeight="1" spans="1:10">
      <c r="A9" s="6">
        <v>5</v>
      </c>
      <c r="B9" s="104" t="s">
        <v>71</v>
      </c>
      <c r="C9" s="105" t="s">
        <v>22</v>
      </c>
      <c r="D9" s="47" t="s">
        <v>72</v>
      </c>
      <c r="E9" s="106">
        <v>287596</v>
      </c>
      <c r="F9" s="106">
        <v>0</v>
      </c>
      <c r="G9" s="106">
        <f t="shared" si="0"/>
        <v>287596</v>
      </c>
      <c r="H9" s="107">
        <v>84524.28</v>
      </c>
      <c r="I9" s="112"/>
      <c r="J9" s="113"/>
    </row>
    <row r="10" ht="20.1" customHeight="1" spans="1:10">
      <c r="A10" s="6">
        <v>6</v>
      </c>
      <c r="B10" s="104" t="s">
        <v>73</v>
      </c>
      <c r="C10" s="105" t="s">
        <v>22</v>
      </c>
      <c r="D10" s="47" t="s">
        <v>66</v>
      </c>
      <c r="E10" s="106">
        <v>286596</v>
      </c>
      <c r="F10" s="106">
        <v>0</v>
      </c>
      <c r="G10" s="106">
        <f t="shared" si="0"/>
        <v>286596</v>
      </c>
      <c r="H10" s="107">
        <v>86982.59</v>
      </c>
      <c r="I10" s="112"/>
      <c r="J10" s="113"/>
    </row>
    <row r="11" ht="20.1" customHeight="1" spans="1:10">
      <c r="A11" s="6">
        <v>7</v>
      </c>
      <c r="B11" s="108" t="s">
        <v>74</v>
      </c>
      <c r="C11" s="105" t="s">
        <v>22</v>
      </c>
      <c r="D11" s="47" t="s">
        <v>66</v>
      </c>
      <c r="E11" s="106">
        <v>287596</v>
      </c>
      <c r="F11" s="106">
        <v>0</v>
      </c>
      <c r="G11" s="106">
        <f t="shared" si="0"/>
        <v>287596</v>
      </c>
      <c r="H11" s="107">
        <v>82487.28</v>
      </c>
      <c r="I11" s="112"/>
      <c r="J11" s="114"/>
    </row>
    <row r="12" ht="20.1" customHeight="1" spans="1:10">
      <c r="A12" s="6">
        <v>8</v>
      </c>
      <c r="B12" s="104" t="s">
        <v>75</v>
      </c>
      <c r="C12" s="105" t="s">
        <v>22</v>
      </c>
      <c r="D12" s="47" t="s">
        <v>72</v>
      </c>
      <c r="E12" s="106">
        <v>289596</v>
      </c>
      <c r="F12" s="106">
        <v>0</v>
      </c>
      <c r="G12" s="106">
        <f t="shared" si="0"/>
        <v>289596</v>
      </c>
      <c r="H12" s="107">
        <v>77970.71</v>
      </c>
      <c r="I12" s="112"/>
      <c r="J12" s="113"/>
    </row>
    <row r="13" ht="60.75" customHeight="1" spans="1:10">
      <c r="A13" s="6">
        <v>9</v>
      </c>
      <c r="B13" s="104" t="s">
        <v>76</v>
      </c>
      <c r="C13" s="105" t="s">
        <v>77</v>
      </c>
      <c r="D13" s="47" t="s">
        <v>78</v>
      </c>
      <c r="E13" s="106">
        <v>103664</v>
      </c>
      <c r="F13" s="106">
        <v>0</v>
      </c>
      <c r="G13" s="106">
        <f t="shared" si="0"/>
        <v>103664</v>
      </c>
      <c r="H13" s="107">
        <v>32678.69</v>
      </c>
      <c r="I13" s="105" t="s">
        <v>79</v>
      </c>
      <c r="J13" s="113"/>
    </row>
    <row r="14" ht="56.25" customHeight="1" spans="1:10">
      <c r="A14" s="6">
        <v>10</v>
      </c>
      <c r="B14" s="104" t="s">
        <v>80</v>
      </c>
      <c r="C14" s="105" t="s">
        <v>16</v>
      </c>
      <c r="D14" s="47" t="s">
        <v>81</v>
      </c>
      <c r="E14" s="106">
        <v>150330</v>
      </c>
      <c r="F14" s="106">
        <v>0</v>
      </c>
      <c r="G14" s="106">
        <f t="shared" si="0"/>
        <v>150330</v>
      </c>
      <c r="H14" s="107">
        <v>39818.89</v>
      </c>
      <c r="I14" s="105" t="s">
        <v>82</v>
      </c>
      <c r="J14" s="113"/>
    </row>
    <row r="15" ht="41.1" customHeight="1" spans="1:7">
      <c r="A15" s="10" t="s">
        <v>83</v>
      </c>
      <c r="B15" s="10"/>
      <c r="C15" s="109"/>
      <c r="E15" s="11" t="s">
        <v>84</v>
      </c>
      <c r="F15" s="11"/>
      <c r="G15" s="11"/>
    </row>
    <row r="16" ht="33" customHeight="1" spans="1:8">
      <c r="A16" s="12" t="s">
        <v>31</v>
      </c>
      <c r="B16" s="12"/>
      <c r="C16" s="12"/>
      <c r="D16" s="12"/>
      <c r="E16" s="12"/>
      <c r="F16" s="12"/>
      <c r="G16" s="12"/>
      <c r="H16" s="12"/>
    </row>
  </sheetData>
  <mergeCells count="10">
    <mergeCell ref="A1:H1"/>
    <mergeCell ref="E3:G3"/>
    <mergeCell ref="A15:B15"/>
    <mergeCell ref="A16:H16"/>
    <mergeCell ref="A3:A4"/>
    <mergeCell ref="B3:B4"/>
    <mergeCell ref="C3:C4"/>
    <mergeCell ref="D3:D4"/>
    <mergeCell ref="H3:H4"/>
    <mergeCell ref="I3:I4"/>
  </mergeCells>
  <printOptions horizontalCentered="1"/>
  <pageMargins left="0.700694444444445" right="0.700694444444445" top="0.751388888888889" bottom="0.751388888888889" header="0.298611111111111" footer="0.298611111111111"/>
  <pageSetup paperSize="9" scale="9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B17" sqref="B17"/>
    </sheetView>
  </sheetViews>
  <sheetFormatPr defaultColWidth="9" defaultRowHeight="13.5" outlineLevelCol="7"/>
  <cols>
    <col min="1" max="1" width="8.375" style="24" customWidth="1"/>
    <col min="2" max="2" width="12.25" style="24" customWidth="1"/>
    <col min="3" max="3" width="10.125" style="24" customWidth="1"/>
    <col min="4" max="4" width="18.125" style="24" customWidth="1"/>
    <col min="5" max="5" width="20.75" style="24" customWidth="1"/>
    <col min="6" max="7" width="22" style="24" customWidth="1"/>
    <col min="8" max="8" width="27.125" style="24" customWidth="1"/>
    <col min="9" max="16384" width="9" style="24"/>
  </cols>
  <sheetData>
    <row r="1" ht="33.75" customHeight="1" spans="1:8">
      <c r="A1" s="25" t="s">
        <v>0</v>
      </c>
      <c r="B1" s="25"/>
      <c r="C1" s="25"/>
      <c r="D1" s="25"/>
      <c r="E1" s="25"/>
      <c r="F1" s="25"/>
      <c r="G1" s="25"/>
      <c r="H1" s="25"/>
    </row>
    <row r="2" ht="35.25" customHeight="1" spans="1:8">
      <c r="A2" s="92" t="s">
        <v>85</v>
      </c>
      <c r="B2" s="92"/>
      <c r="C2" s="92"/>
      <c r="D2" s="92"/>
      <c r="E2" s="93"/>
      <c r="F2" s="93"/>
      <c r="G2" s="93"/>
      <c r="H2" s="94" t="s">
        <v>2</v>
      </c>
    </row>
    <row r="3" ht="19.5" customHeight="1" spans="1:8">
      <c r="A3" s="29" t="s">
        <v>3</v>
      </c>
      <c r="B3" s="29" t="s">
        <v>4</v>
      </c>
      <c r="C3" s="29" t="s">
        <v>5</v>
      </c>
      <c r="D3" s="4" t="s">
        <v>6</v>
      </c>
      <c r="E3" s="4" t="s">
        <v>7</v>
      </c>
      <c r="F3" s="4"/>
      <c r="G3" s="4"/>
      <c r="H3" s="29" t="s">
        <v>8</v>
      </c>
    </row>
    <row r="4" ht="30" customHeight="1" spans="1:8">
      <c r="A4" s="29"/>
      <c r="B4" s="29"/>
      <c r="C4" s="29"/>
      <c r="D4" s="4"/>
      <c r="E4" s="5" t="s">
        <v>9</v>
      </c>
      <c r="F4" s="5" t="s">
        <v>10</v>
      </c>
      <c r="G4" s="4" t="s">
        <v>11</v>
      </c>
      <c r="H4" s="29"/>
    </row>
    <row r="5" ht="24.75" customHeight="1" spans="1:8">
      <c r="A5" s="95">
        <v>1</v>
      </c>
      <c r="B5" s="95" t="s">
        <v>86</v>
      </c>
      <c r="C5" s="96" t="s">
        <v>13</v>
      </c>
      <c r="D5" s="47" t="s">
        <v>14</v>
      </c>
      <c r="E5" s="97">
        <v>375000</v>
      </c>
      <c r="F5" s="97">
        <v>0</v>
      </c>
      <c r="G5" s="97">
        <f>E5+F5</f>
        <v>375000</v>
      </c>
      <c r="H5" s="98">
        <v>76134.24</v>
      </c>
    </row>
    <row r="6" ht="24.75" customHeight="1" spans="1:8">
      <c r="A6" s="95">
        <v>2</v>
      </c>
      <c r="B6" s="95" t="s">
        <v>87</v>
      </c>
      <c r="C6" s="96" t="s">
        <v>16</v>
      </c>
      <c r="D6" s="47" t="s">
        <v>14</v>
      </c>
      <c r="E6" s="97">
        <v>370000</v>
      </c>
      <c r="F6" s="97">
        <v>0</v>
      </c>
      <c r="G6" s="97">
        <f t="shared" ref="G6:G13" si="0">E6+F6</f>
        <v>370000</v>
      </c>
      <c r="H6" s="98">
        <v>76134.24</v>
      </c>
    </row>
    <row r="7" ht="24.75" customHeight="1" spans="1:8">
      <c r="A7" s="95">
        <v>3</v>
      </c>
      <c r="B7" s="95" t="s">
        <v>88</v>
      </c>
      <c r="C7" s="96" t="s">
        <v>18</v>
      </c>
      <c r="D7" s="47" t="s">
        <v>14</v>
      </c>
      <c r="E7" s="97">
        <v>366000</v>
      </c>
      <c r="F7" s="97">
        <v>0</v>
      </c>
      <c r="G7" s="97">
        <f t="shared" si="0"/>
        <v>366000</v>
      </c>
      <c r="H7" s="98">
        <v>76134.24</v>
      </c>
    </row>
    <row r="8" ht="24.75" customHeight="1" spans="1:8">
      <c r="A8" s="95">
        <v>4</v>
      </c>
      <c r="B8" s="95" t="s">
        <v>89</v>
      </c>
      <c r="C8" s="96" t="s">
        <v>20</v>
      </c>
      <c r="D8" s="47" t="s">
        <v>14</v>
      </c>
      <c r="E8" s="97">
        <v>295600</v>
      </c>
      <c r="F8" s="97">
        <v>0</v>
      </c>
      <c r="G8" s="97">
        <f t="shared" si="0"/>
        <v>295600</v>
      </c>
      <c r="H8" s="98">
        <v>76134.24</v>
      </c>
    </row>
    <row r="9" ht="24.75" customHeight="1" spans="1:8">
      <c r="A9" s="95">
        <v>5</v>
      </c>
      <c r="B9" s="95" t="s">
        <v>90</v>
      </c>
      <c r="C9" s="96" t="s">
        <v>22</v>
      </c>
      <c r="D9" s="47" t="s">
        <v>14</v>
      </c>
      <c r="E9" s="97">
        <v>297600</v>
      </c>
      <c r="F9" s="97">
        <v>0</v>
      </c>
      <c r="G9" s="97">
        <f t="shared" si="0"/>
        <v>297600</v>
      </c>
      <c r="H9" s="98">
        <v>76134.24</v>
      </c>
    </row>
    <row r="10" ht="24.75" customHeight="1" spans="1:8">
      <c r="A10" s="95">
        <v>6</v>
      </c>
      <c r="B10" s="95" t="s">
        <v>91</v>
      </c>
      <c r="C10" s="96" t="s">
        <v>22</v>
      </c>
      <c r="D10" s="47" t="s">
        <v>14</v>
      </c>
      <c r="E10" s="97">
        <v>297600</v>
      </c>
      <c r="F10" s="97">
        <v>0</v>
      </c>
      <c r="G10" s="97">
        <f t="shared" si="0"/>
        <v>297600</v>
      </c>
      <c r="H10" s="98">
        <v>76134.24</v>
      </c>
    </row>
    <row r="11" ht="24.75" customHeight="1" spans="1:8">
      <c r="A11" s="95">
        <v>7</v>
      </c>
      <c r="B11" s="99" t="s">
        <v>92</v>
      </c>
      <c r="C11" s="96" t="s">
        <v>22</v>
      </c>
      <c r="D11" s="47" t="s">
        <v>14</v>
      </c>
      <c r="E11" s="97">
        <v>298600</v>
      </c>
      <c r="F11" s="97">
        <v>0</v>
      </c>
      <c r="G11" s="97">
        <f t="shared" si="0"/>
        <v>298600</v>
      </c>
      <c r="H11" s="98">
        <v>76134.24</v>
      </c>
    </row>
    <row r="12" ht="24.75" customHeight="1" spans="1:8">
      <c r="A12" s="95">
        <v>8</v>
      </c>
      <c r="B12" s="99" t="s">
        <v>93</v>
      </c>
      <c r="C12" s="96" t="s">
        <v>22</v>
      </c>
      <c r="D12" s="47" t="s">
        <v>14</v>
      </c>
      <c r="E12" s="97">
        <v>299600</v>
      </c>
      <c r="F12" s="97">
        <v>0</v>
      </c>
      <c r="G12" s="97">
        <f t="shared" si="0"/>
        <v>299600</v>
      </c>
      <c r="H12" s="98">
        <v>76134.24</v>
      </c>
    </row>
    <row r="13" ht="24.75" customHeight="1" spans="1:8">
      <c r="A13" s="95">
        <v>9</v>
      </c>
      <c r="B13" s="99" t="s">
        <v>94</v>
      </c>
      <c r="C13" s="96" t="s">
        <v>22</v>
      </c>
      <c r="D13" s="47" t="s">
        <v>27</v>
      </c>
      <c r="E13" s="97">
        <v>99533</v>
      </c>
      <c r="F13" s="97">
        <v>0</v>
      </c>
      <c r="G13" s="97">
        <f t="shared" si="0"/>
        <v>99533</v>
      </c>
      <c r="H13" s="98">
        <v>24506.32</v>
      </c>
    </row>
    <row r="14" ht="22.5" customHeight="1" spans="1:8">
      <c r="A14" s="34" t="s">
        <v>95</v>
      </c>
      <c r="B14" s="100" t="s">
        <v>96</v>
      </c>
      <c r="C14" s="100"/>
      <c r="D14" s="100"/>
      <c r="E14" s="34" t="s">
        <v>48</v>
      </c>
      <c r="F14" s="34">
        <v>67212955</v>
      </c>
      <c r="G14" s="101"/>
      <c r="H14" s="101"/>
    </row>
    <row r="15" ht="39" customHeight="1" spans="1:8">
      <c r="A15" s="12" t="s">
        <v>31</v>
      </c>
      <c r="B15" s="12"/>
      <c r="C15" s="12"/>
      <c r="D15" s="12"/>
      <c r="E15" s="12"/>
      <c r="F15" s="12"/>
      <c r="G15" s="12"/>
      <c r="H15" s="12"/>
    </row>
  </sheetData>
  <mergeCells count="11">
    <mergeCell ref="A1:H1"/>
    <mergeCell ref="A2:D2"/>
    <mergeCell ref="E3:G3"/>
    <mergeCell ref="B14:D14"/>
    <mergeCell ref="G14:H14"/>
    <mergeCell ref="A15:H15"/>
    <mergeCell ref="A3:A4"/>
    <mergeCell ref="B3:B4"/>
    <mergeCell ref="C3:C4"/>
    <mergeCell ref="D3:D4"/>
    <mergeCell ref="H3:H4"/>
  </mergeCells>
  <pageMargins left="0.44" right="0.4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6" sqref="$A16:$XFD16"/>
    </sheetView>
  </sheetViews>
  <sheetFormatPr defaultColWidth="9" defaultRowHeight="13.5"/>
  <cols>
    <col min="1" max="1" width="4.5" customWidth="1"/>
    <col min="2" max="2" width="7.375" style="77" customWidth="1"/>
    <col min="3" max="3" width="23.25" style="77" customWidth="1"/>
    <col min="4" max="4" width="19.625" customWidth="1"/>
    <col min="5" max="5" width="17" customWidth="1"/>
    <col min="6" max="6" width="18.875" customWidth="1"/>
    <col min="7" max="7" width="18.375" customWidth="1"/>
    <col min="8" max="8" width="23.875" customWidth="1"/>
    <col min="10" max="10" width="12.875" style="78" hidden="1" customWidth="1"/>
    <col min="11" max="11" width="11.875" style="78" hidden="1" customWidth="1"/>
    <col min="12" max="12" width="9" hidden="1" customWidth="1"/>
    <col min="13" max="13" width="13.625" hidden="1" customWidth="1"/>
    <col min="14" max="14" width="12" hidden="1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.1" customHeight="1" spans="1:8">
      <c r="A2" s="79" t="s">
        <v>97</v>
      </c>
      <c r="B2" s="80"/>
      <c r="C2" s="80"/>
      <c r="D2" s="79"/>
      <c r="E2" s="79"/>
      <c r="F2" s="18"/>
      <c r="G2" s="18"/>
      <c r="H2" s="80" t="s">
        <v>2</v>
      </c>
    </row>
    <row r="3" s="75" customFormat="1" ht="21.95" customHeight="1" spans="1:11">
      <c r="A3" s="81" t="s">
        <v>3</v>
      </c>
      <c r="B3" s="81" t="s">
        <v>4</v>
      </c>
      <c r="C3" s="81" t="s">
        <v>5</v>
      </c>
      <c r="D3" s="4" t="s">
        <v>6</v>
      </c>
      <c r="E3" s="4" t="s">
        <v>7</v>
      </c>
      <c r="F3" s="4"/>
      <c r="G3" s="4"/>
      <c r="H3" s="81" t="s">
        <v>8</v>
      </c>
      <c r="J3" s="88"/>
      <c r="K3" s="88"/>
    </row>
    <row r="4" s="75" customFormat="1" ht="21.95" customHeight="1" spans="1:13">
      <c r="A4" s="81"/>
      <c r="B4" s="81"/>
      <c r="C4" s="81"/>
      <c r="D4" s="4"/>
      <c r="E4" s="5" t="s">
        <v>9</v>
      </c>
      <c r="F4" s="5" t="s">
        <v>10</v>
      </c>
      <c r="G4" s="4" t="s">
        <v>11</v>
      </c>
      <c r="H4" s="81"/>
      <c r="J4" s="88" t="s">
        <v>98</v>
      </c>
      <c r="K4" s="88" t="s">
        <v>99</v>
      </c>
      <c r="L4" s="75" t="s">
        <v>100</v>
      </c>
      <c r="M4" s="75" t="s">
        <v>101</v>
      </c>
    </row>
    <row r="5" s="76" customFormat="1" ht="36" customHeight="1" spans="1:14">
      <c r="A5" s="6">
        <v>1</v>
      </c>
      <c r="B5" s="82" t="s">
        <v>102</v>
      </c>
      <c r="C5" s="82" t="s">
        <v>103</v>
      </c>
      <c r="D5" s="47" t="s">
        <v>104</v>
      </c>
      <c r="E5" s="6">
        <v>375000</v>
      </c>
      <c r="F5" s="16">
        <v>0</v>
      </c>
      <c r="G5" s="7">
        <f>SUM(E5:F5)</f>
        <v>375000</v>
      </c>
      <c r="H5" s="16">
        <v>84760.404</v>
      </c>
      <c r="J5" s="89">
        <v>136000.05</v>
      </c>
      <c r="K5" s="90">
        <v>202907.75</v>
      </c>
      <c r="L5" s="76">
        <v>11678</v>
      </c>
      <c r="M5" s="16">
        <v>31566</v>
      </c>
      <c r="N5" s="16">
        <f t="shared" ref="N5:N14" si="0">J5+K5+L5-M5</f>
        <v>319019.8</v>
      </c>
    </row>
    <row r="6" s="76" customFormat="1" ht="27.95" customHeight="1" spans="1:14">
      <c r="A6" s="6">
        <v>2</v>
      </c>
      <c r="B6" s="82" t="s">
        <v>105</v>
      </c>
      <c r="C6" s="82" t="s">
        <v>16</v>
      </c>
      <c r="D6" s="47" t="s">
        <v>104</v>
      </c>
      <c r="E6" s="6">
        <v>374000</v>
      </c>
      <c r="F6" s="16">
        <v>0</v>
      </c>
      <c r="G6" s="7">
        <f t="shared" ref="G6:G14" si="1">SUM(E6:F6)</f>
        <v>374000</v>
      </c>
      <c r="H6" s="16">
        <v>84760.404</v>
      </c>
      <c r="J6" s="91">
        <v>34000.02</v>
      </c>
      <c r="K6" s="90">
        <v>50508.05</v>
      </c>
      <c r="L6" s="76">
        <v>11678</v>
      </c>
      <c r="M6" s="16">
        <v>12626</v>
      </c>
      <c r="N6" s="16">
        <f t="shared" si="0"/>
        <v>83560.07</v>
      </c>
    </row>
    <row r="7" s="76" customFormat="1" ht="36" customHeight="1" spans="1:14">
      <c r="A7" s="6">
        <v>3</v>
      </c>
      <c r="B7" s="82" t="s">
        <v>106</v>
      </c>
      <c r="C7" s="83" t="s">
        <v>18</v>
      </c>
      <c r="D7" s="47" t="s">
        <v>104</v>
      </c>
      <c r="E7" s="6">
        <v>373000</v>
      </c>
      <c r="F7" s="16">
        <v>0</v>
      </c>
      <c r="G7" s="7">
        <f t="shared" si="1"/>
        <v>373000</v>
      </c>
      <c r="H7" s="16">
        <v>84760.404</v>
      </c>
      <c r="J7" s="91">
        <v>136000.05</v>
      </c>
      <c r="K7" s="90">
        <v>200875.91</v>
      </c>
      <c r="L7" s="76">
        <v>9343</v>
      </c>
      <c r="M7" s="16">
        <v>31566</v>
      </c>
      <c r="N7" s="16">
        <f t="shared" si="0"/>
        <v>314652.96</v>
      </c>
    </row>
    <row r="8" s="76" customFormat="1" ht="27.95" customHeight="1" spans="1:14">
      <c r="A8" s="6">
        <v>4</v>
      </c>
      <c r="B8" s="84" t="s">
        <v>107</v>
      </c>
      <c r="C8" s="82" t="s">
        <v>108</v>
      </c>
      <c r="D8" s="47" t="s">
        <v>104</v>
      </c>
      <c r="E8" s="6">
        <v>335800</v>
      </c>
      <c r="F8" s="16">
        <v>0</v>
      </c>
      <c r="G8" s="7">
        <f t="shared" si="1"/>
        <v>335800</v>
      </c>
      <c r="H8" s="16">
        <v>84760.404</v>
      </c>
      <c r="J8" s="91">
        <v>108800.04</v>
      </c>
      <c r="K8" s="90">
        <v>160030.97</v>
      </c>
      <c r="L8" s="76">
        <v>9343</v>
      </c>
      <c r="M8" s="16">
        <v>26555</v>
      </c>
      <c r="N8" s="16">
        <f t="shared" si="0"/>
        <v>251619.01</v>
      </c>
    </row>
    <row r="9" s="76" customFormat="1" ht="27.95" customHeight="1" spans="1:14">
      <c r="A9" s="6">
        <v>5</v>
      </c>
      <c r="B9" s="85" t="s">
        <v>109</v>
      </c>
      <c r="C9" s="82" t="s">
        <v>22</v>
      </c>
      <c r="D9" s="47" t="s">
        <v>104</v>
      </c>
      <c r="E9" s="6">
        <v>299600</v>
      </c>
      <c r="F9" s="16">
        <v>0</v>
      </c>
      <c r="G9" s="7">
        <f t="shared" si="1"/>
        <v>299600</v>
      </c>
      <c r="H9" s="16">
        <v>84760.404</v>
      </c>
      <c r="J9" s="91">
        <v>108800.04</v>
      </c>
      <c r="K9" s="90">
        <v>160775.02</v>
      </c>
      <c r="L9" s="76">
        <v>9343</v>
      </c>
      <c r="M9" s="16">
        <v>26555</v>
      </c>
      <c r="N9" s="16">
        <f t="shared" si="0"/>
        <v>252363.06</v>
      </c>
    </row>
    <row r="10" s="76" customFormat="1" ht="27.95" customHeight="1" spans="1:14">
      <c r="A10" s="6">
        <v>6</v>
      </c>
      <c r="B10" s="82" t="s">
        <v>110</v>
      </c>
      <c r="C10" s="82" t="s">
        <v>45</v>
      </c>
      <c r="D10" s="47" t="s">
        <v>104</v>
      </c>
      <c r="E10" s="6">
        <v>297600</v>
      </c>
      <c r="F10" s="16">
        <v>0</v>
      </c>
      <c r="G10" s="7">
        <f t="shared" si="1"/>
        <v>297600</v>
      </c>
      <c r="H10" s="16">
        <v>84760.404</v>
      </c>
      <c r="J10" s="91"/>
      <c r="K10" s="90"/>
      <c r="M10" s="16"/>
      <c r="N10" s="16"/>
    </row>
    <row r="11" s="76" customFormat="1" ht="39.95" customHeight="1" spans="1:14">
      <c r="A11" s="6">
        <v>7</v>
      </c>
      <c r="B11" s="82" t="s">
        <v>111</v>
      </c>
      <c r="C11" s="82" t="s">
        <v>22</v>
      </c>
      <c r="D11" s="47" t="s">
        <v>104</v>
      </c>
      <c r="E11" s="6">
        <v>295600</v>
      </c>
      <c r="F11" s="16">
        <v>0</v>
      </c>
      <c r="G11" s="7">
        <f t="shared" si="1"/>
        <v>295600</v>
      </c>
      <c r="H11" s="16">
        <v>84760.404</v>
      </c>
      <c r="J11" s="91">
        <v>108800.04</v>
      </c>
      <c r="K11" s="90">
        <v>160004.63</v>
      </c>
      <c r="L11" s="76">
        <v>0</v>
      </c>
      <c r="M11" s="16">
        <v>26555</v>
      </c>
      <c r="N11" s="16">
        <f>J11+K11+L11-M11</f>
        <v>242249.67</v>
      </c>
    </row>
    <row r="12" s="76" customFormat="1" ht="27.95" customHeight="1" spans="1:14">
      <c r="A12" s="6">
        <v>8</v>
      </c>
      <c r="B12" s="82" t="s">
        <v>112</v>
      </c>
      <c r="C12" s="82" t="s">
        <v>37</v>
      </c>
      <c r="D12" s="86" t="s">
        <v>113</v>
      </c>
      <c r="E12" s="6">
        <v>99500</v>
      </c>
      <c r="F12" s="16">
        <v>0</v>
      </c>
      <c r="G12" s="7">
        <f t="shared" si="1"/>
        <v>99500</v>
      </c>
      <c r="H12" s="16">
        <v>28253.468</v>
      </c>
      <c r="J12" s="91">
        <v>30800.01</v>
      </c>
      <c r="K12" s="90">
        <v>155804.64</v>
      </c>
      <c r="L12" s="76">
        <v>95204</v>
      </c>
      <c r="M12" s="16">
        <v>39833</v>
      </c>
      <c r="N12" s="16">
        <f>J12+K12+L12-M12</f>
        <v>241975.65</v>
      </c>
    </row>
    <row r="13" s="76" customFormat="1" ht="27.95" customHeight="1" spans="1:14">
      <c r="A13" s="6">
        <v>9</v>
      </c>
      <c r="B13" s="82" t="s">
        <v>114</v>
      </c>
      <c r="C13" s="82" t="s">
        <v>25</v>
      </c>
      <c r="D13" s="86" t="s">
        <v>113</v>
      </c>
      <c r="E13" s="6">
        <v>99500</v>
      </c>
      <c r="F13" s="16">
        <v>0</v>
      </c>
      <c r="G13" s="7">
        <f t="shared" si="1"/>
        <v>99500</v>
      </c>
      <c r="H13" s="16">
        <v>28150.06</v>
      </c>
      <c r="J13" s="91">
        <v>108800.04</v>
      </c>
      <c r="K13" s="90">
        <v>158671.98</v>
      </c>
      <c r="L13" s="76">
        <v>0</v>
      </c>
      <c r="M13" s="16">
        <v>13278</v>
      </c>
      <c r="N13" s="16">
        <f>J13+K13+L13-M13</f>
        <v>254194.02</v>
      </c>
    </row>
    <row r="14" s="76" customFormat="1" ht="27.95" customHeight="1" spans="1:14">
      <c r="A14" s="6">
        <v>10</v>
      </c>
      <c r="B14" s="82" t="s">
        <v>115</v>
      </c>
      <c r="C14" s="82" t="s">
        <v>22</v>
      </c>
      <c r="D14" s="86" t="s">
        <v>113</v>
      </c>
      <c r="E14" s="6">
        <v>293600</v>
      </c>
      <c r="F14" s="16">
        <v>0</v>
      </c>
      <c r="G14" s="7">
        <f t="shared" si="1"/>
        <v>293600</v>
      </c>
      <c r="H14" s="16">
        <v>84760.404</v>
      </c>
      <c r="J14" s="91">
        <v>30800.01</v>
      </c>
      <c r="K14" s="90">
        <v>150981.34</v>
      </c>
      <c r="L14" s="76">
        <v>9568</v>
      </c>
      <c r="M14" s="16">
        <v>39833</v>
      </c>
      <c r="N14" s="16">
        <f t="shared" si="0"/>
        <v>151516.35</v>
      </c>
    </row>
    <row r="15" s="76" customFormat="1" ht="39.95" customHeight="1" spans="1:11">
      <c r="A15" s="10" t="s">
        <v>116</v>
      </c>
      <c r="B15" s="87"/>
      <c r="C15" s="87"/>
      <c r="D15" s="10"/>
      <c r="E15" s="10"/>
      <c r="F15" s="10"/>
      <c r="G15" s="10"/>
      <c r="H15" s="10"/>
      <c r="J15" s="91"/>
      <c r="K15" s="90"/>
    </row>
    <row r="16" ht="39.75" customHeight="1" spans="1:8">
      <c r="A16" s="12" t="s">
        <v>31</v>
      </c>
      <c r="B16" s="12"/>
      <c r="C16" s="12"/>
      <c r="D16" s="12"/>
      <c r="E16" s="12"/>
      <c r="F16" s="12"/>
      <c r="G16" s="12"/>
      <c r="H16" s="12"/>
    </row>
  </sheetData>
  <mergeCells count="10">
    <mergeCell ref="A1:H1"/>
    <mergeCell ref="A2:E2"/>
    <mergeCell ref="E3:G3"/>
    <mergeCell ref="A15:H15"/>
    <mergeCell ref="A16:H16"/>
    <mergeCell ref="A3:A4"/>
    <mergeCell ref="B3:B4"/>
    <mergeCell ref="C3:C4"/>
    <mergeCell ref="D3:D4"/>
    <mergeCell ref="H3:H4"/>
  </mergeCells>
  <pageMargins left="0.7" right="0.629861111111111" top="0.432638888888889" bottom="0.511805555555556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5" sqref="A15"/>
    </sheetView>
  </sheetViews>
  <sheetFormatPr defaultColWidth="9" defaultRowHeight="13.5"/>
  <cols>
    <col min="1" max="1" width="7.375" customWidth="1"/>
    <col min="2" max="2" width="11.75" customWidth="1"/>
    <col min="3" max="3" width="12.625" customWidth="1"/>
    <col min="4" max="4" width="13.875" customWidth="1"/>
    <col min="5" max="5" width="15.75" customWidth="1"/>
    <col min="6" max="6" width="15.625" customWidth="1"/>
    <col min="7" max="7" width="16.75" customWidth="1"/>
    <col min="8" max="8" width="19.375" customWidth="1"/>
    <col min="11" max="11" width="12.75" customWidth="1"/>
  </cols>
  <sheetData>
    <row r="1" ht="27" spans="1:8">
      <c r="A1" s="54" t="s">
        <v>0</v>
      </c>
      <c r="B1" s="54"/>
      <c r="C1" s="54"/>
      <c r="D1" s="54"/>
      <c r="E1" s="54"/>
      <c r="F1" s="54"/>
      <c r="G1" s="54"/>
      <c r="H1" s="54"/>
    </row>
    <row r="2" ht="20.25" customHeight="1" spans="1:8">
      <c r="A2" s="55" t="s">
        <v>117</v>
      </c>
      <c r="B2" s="55"/>
      <c r="C2" s="55"/>
      <c r="D2" s="55"/>
      <c r="E2" s="56"/>
      <c r="F2" s="56"/>
      <c r="G2" s="56"/>
      <c r="H2" s="57" t="s">
        <v>2</v>
      </c>
    </row>
    <row r="3" ht="33" customHeight="1" spans="1:8">
      <c r="A3" s="58" t="s">
        <v>3</v>
      </c>
      <c r="B3" s="58" t="s">
        <v>4</v>
      </c>
      <c r="C3" s="58" t="s">
        <v>5</v>
      </c>
      <c r="D3" s="59" t="s">
        <v>6</v>
      </c>
      <c r="E3" s="60" t="s">
        <v>7</v>
      </c>
      <c r="F3" s="61"/>
      <c r="G3" s="62"/>
      <c r="H3" s="58" t="s">
        <v>8</v>
      </c>
    </row>
    <row r="4" ht="33" customHeight="1" spans="1:8">
      <c r="A4" s="63"/>
      <c r="B4" s="63"/>
      <c r="C4" s="63"/>
      <c r="D4" s="64"/>
      <c r="E4" s="65" t="s">
        <v>9</v>
      </c>
      <c r="F4" s="65" t="s">
        <v>10</v>
      </c>
      <c r="G4" s="66" t="s">
        <v>11</v>
      </c>
      <c r="H4" s="63"/>
    </row>
    <row r="5" ht="33" customHeight="1" spans="1:11">
      <c r="A5" s="67">
        <v>1</v>
      </c>
      <c r="B5" s="67" t="s">
        <v>118</v>
      </c>
      <c r="C5" s="67" t="s">
        <v>13</v>
      </c>
      <c r="D5" s="67" t="s">
        <v>14</v>
      </c>
      <c r="E5" s="68">
        <f>203000+152000.04</f>
        <v>355000.04</v>
      </c>
      <c r="F5" s="69">
        <v>0</v>
      </c>
      <c r="G5" s="69">
        <f>E5+F5</f>
        <v>355000.04</v>
      </c>
      <c r="H5" s="70">
        <f>(1640.71+82.04+2625.12+2453+16407*0.6%)*12</f>
        <v>82791.744</v>
      </c>
      <c r="K5" s="74"/>
    </row>
    <row r="6" ht="33" customHeight="1" spans="1:11">
      <c r="A6" s="67">
        <v>2</v>
      </c>
      <c r="B6" s="67" t="s">
        <v>119</v>
      </c>
      <c r="C6" s="67" t="s">
        <v>16</v>
      </c>
      <c r="D6" s="67" t="s">
        <v>14</v>
      </c>
      <c r="E6" s="68">
        <f>200000+152000.04</f>
        <v>352000.04</v>
      </c>
      <c r="F6" s="69">
        <v>0</v>
      </c>
      <c r="G6" s="69">
        <f t="shared" ref="G6:G11" si="0">E6+F6</f>
        <v>352000.04</v>
      </c>
      <c r="H6" s="70">
        <f>(1640.71+82.04+2625.12+2453+16407*0.6%)*12</f>
        <v>82791.744</v>
      </c>
      <c r="K6" s="74"/>
    </row>
    <row r="7" ht="33" customHeight="1" spans="1:11">
      <c r="A7" s="67">
        <v>3</v>
      </c>
      <c r="B7" s="68" t="s">
        <v>120</v>
      </c>
      <c r="C7" s="67" t="s">
        <v>18</v>
      </c>
      <c r="D7" s="67" t="s">
        <v>14</v>
      </c>
      <c r="E7" s="68">
        <f>210000+101328+50666.68</f>
        <v>361994.68</v>
      </c>
      <c r="F7" s="69">
        <v>0</v>
      </c>
      <c r="G7" s="69">
        <f t="shared" si="0"/>
        <v>361994.68</v>
      </c>
      <c r="H7" s="70">
        <f>2453*12+30320.24+(1640.71+82.04+2625.12+98.44)*4</f>
        <v>77541.48</v>
      </c>
      <c r="K7" s="74"/>
    </row>
    <row r="8" ht="33" customHeight="1" spans="1:11">
      <c r="A8" s="67">
        <v>4</v>
      </c>
      <c r="B8" s="67" t="s">
        <v>121</v>
      </c>
      <c r="C8" s="67" t="s">
        <v>20</v>
      </c>
      <c r="D8" s="67" t="s">
        <v>14</v>
      </c>
      <c r="E8" s="68">
        <f>162000+121599.96</f>
        <v>283599.96</v>
      </c>
      <c r="F8" s="69">
        <v>0</v>
      </c>
      <c r="G8" s="69">
        <f t="shared" si="0"/>
        <v>283599.96</v>
      </c>
      <c r="H8" s="70">
        <f t="shared" ref="H8:H11" si="1">(1640.71+82.04+2625.12+2453+16407*0.6%)*12</f>
        <v>82791.744</v>
      </c>
      <c r="K8" s="74"/>
    </row>
    <row r="9" ht="33" customHeight="1" spans="1:11">
      <c r="A9" s="67">
        <v>5</v>
      </c>
      <c r="B9" s="67" t="s">
        <v>122</v>
      </c>
      <c r="C9" s="67" t="s">
        <v>25</v>
      </c>
      <c r="D9" s="67" t="s">
        <v>14</v>
      </c>
      <c r="E9" s="68">
        <f>161000+121599.96</f>
        <v>282599.96</v>
      </c>
      <c r="F9" s="69">
        <v>0</v>
      </c>
      <c r="G9" s="69">
        <f t="shared" si="0"/>
        <v>282599.96</v>
      </c>
      <c r="H9" s="70">
        <f t="shared" si="1"/>
        <v>82791.744</v>
      </c>
      <c r="K9" s="74"/>
    </row>
    <row r="10" ht="33" customHeight="1" spans="1:11">
      <c r="A10" s="67">
        <v>6</v>
      </c>
      <c r="B10" s="67" t="s">
        <v>123</v>
      </c>
      <c r="C10" s="67" t="s">
        <v>22</v>
      </c>
      <c r="D10" s="67" t="s">
        <v>14</v>
      </c>
      <c r="E10" s="68">
        <f>160000+121599.96</f>
        <v>281599.96</v>
      </c>
      <c r="F10" s="69">
        <v>0</v>
      </c>
      <c r="G10" s="69">
        <f t="shared" si="0"/>
        <v>281599.96</v>
      </c>
      <c r="H10" s="70">
        <f t="shared" si="1"/>
        <v>82791.744</v>
      </c>
      <c r="K10" s="74"/>
    </row>
    <row r="11" ht="33" customHeight="1" spans="1:11">
      <c r="A11" s="67">
        <v>7</v>
      </c>
      <c r="B11" s="67" t="s">
        <v>124</v>
      </c>
      <c r="C11" s="67" t="s">
        <v>22</v>
      </c>
      <c r="D11" s="67" t="s">
        <v>14</v>
      </c>
      <c r="E11" s="68">
        <f>161000+121599.96</f>
        <v>282599.96</v>
      </c>
      <c r="F11" s="69">
        <v>0</v>
      </c>
      <c r="G11" s="69">
        <f t="shared" si="0"/>
        <v>282599.96</v>
      </c>
      <c r="H11" s="70">
        <f t="shared" si="1"/>
        <v>82791.744</v>
      </c>
      <c r="K11" s="74"/>
    </row>
    <row r="12" spans="1:8">
      <c r="A12" s="71" t="s">
        <v>125</v>
      </c>
      <c r="B12" s="71"/>
      <c r="F12" s="71" t="s">
        <v>126</v>
      </c>
      <c r="G12" s="72"/>
      <c r="H12" s="73" t="s">
        <v>30</v>
      </c>
    </row>
    <row r="13" ht="32.25" customHeight="1" spans="1:8">
      <c r="A13" s="12" t="s">
        <v>31</v>
      </c>
      <c r="B13" s="12"/>
      <c r="C13" s="12"/>
      <c r="D13" s="12"/>
      <c r="E13" s="12"/>
      <c r="F13" s="12"/>
      <c r="G13" s="12"/>
      <c r="H13" s="12"/>
    </row>
  </sheetData>
  <mergeCells count="10">
    <mergeCell ref="A1:H1"/>
    <mergeCell ref="E3:G3"/>
    <mergeCell ref="A12:B12"/>
    <mergeCell ref="F12:G12"/>
    <mergeCell ref="A13:H13"/>
    <mergeCell ref="A3:A4"/>
    <mergeCell ref="B3:B4"/>
    <mergeCell ref="C3:C4"/>
    <mergeCell ref="D3:D4"/>
    <mergeCell ref="H3:H4"/>
  </mergeCells>
  <printOptions horizontalCentered="1"/>
  <pageMargins left="0.708661417322835" right="0.708661417322835" top="0.748031496062992" bottom="0.551181102362205" header="0.31496062992126" footer="0.31496062992126"/>
  <pageSetup paperSize="9" scale="9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8" sqref="A18"/>
    </sheetView>
  </sheetViews>
  <sheetFormatPr defaultColWidth="9" defaultRowHeight="13.5" outlineLevelCol="7"/>
  <cols>
    <col min="1" max="1" width="7.375" style="35" customWidth="1"/>
    <col min="2" max="2" width="9.375" style="35" customWidth="1"/>
    <col min="3" max="3" width="10.125" style="36" customWidth="1"/>
    <col min="4" max="4" width="16.875" style="37" customWidth="1"/>
    <col min="5" max="5" width="22" style="35" customWidth="1"/>
    <col min="6" max="6" width="15.5" style="35" customWidth="1"/>
    <col min="7" max="7" width="22" style="35" customWidth="1"/>
    <col min="8" max="8" width="26.75" style="36" customWidth="1"/>
    <col min="9" max="16384" width="9" style="35"/>
  </cols>
  <sheetData>
    <row r="1" ht="27" spans="1:8">
      <c r="A1" s="38" t="s">
        <v>0</v>
      </c>
      <c r="B1" s="38"/>
      <c r="C1" s="38"/>
      <c r="D1" s="38"/>
      <c r="E1" s="38"/>
      <c r="F1" s="38"/>
      <c r="G1" s="38"/>
      <c r="H1" s="38"/>
    </row>
    <row r="2" ht="20.25" customHeight="1" spans="1:8">
      <c r="A2" s="39" t="s">
        <v>127</v>
      </c>
      <c r="B2" s="39"/>
      <c r="C2" s="40"/>
      <c r="D2" s="41"/>
      <c r="E2" s="40"/>
      <c r="F2" s="40"/>
      <c r="G2" s="40"/>
      <c r="H2" s="42" t="s">
        <v>2</v>
      </c>
    </row>
    <row r="3" ht="19.5" customHeight="1" spans="1:8">
      <c r="A3" s="43" t="s">
        <v>3</v>
      </c>
      <c r="B3" s="43" t="s">
        <v>4</v>
      </c>
      <c r="C3" s="43" t="s">
        <v>5</v>
      </c>
      <c r="D3" s="4" t="s">
        <v>6</v>
      </c>
      <c r="E3" s="4" t="s">
        <v>7</v>
      </c>
      <c r="F3" s="4"/>
      <c r="G3" s="4"/>
      <c r="H3" s="43" t="s">
        <v>8</v>
      </c>
    </row>
    <row r="4" ht="30" customHeight="1" spans="1:8">
      <c r="A4" s="43"/>
      <c r="B4" s="43"/>
      <c r="C4" s="43"/>
      <c r="D4" s="4"/>
      <c r="E4" s="5" t="s">
        <v>9</v>
      </c>
      <c r="F4" s="5" t="s">
        <v>10</v>
      </c>
      <c r="G4" s="4" t="s">
        <v>11</v>
      </c>
      <c r="H4" s="43"/>
    </row>
    <row r="5" ht="22.5" customHeight="1" spans="1:8">
      <c r="A5" s="44">
        <v>1</v>
      </c>
      <c r="B5" s="45" t="s">
        <v>128</v>
      </c>
      <c r="C5" s="46" t="s">
        <v>13</v>
      </c>
      <c r="D5" s="47" t="s">
        <v>14</v>
      </c>
      <c r="E5" s="48">
        <v>370004</v>
      </c>
      <c r="F5" s="48">
        <v>0</v>
      </c>
      <c r="G5" s="48">
        <f>E5+F5</f>
        <v>370004</v>
      </c>
      <c r="H5" s="49">
        <v>74325.72</v>
      </c>
    </row>
    <row r="6" ht="22.5" customHeight="1" spans="1:8">
      <c r="A6" s="44">
        <v>2</v>
      </c>
      <c r="B6" s="45" t="s">
        <v>129</v>
      </c>
      <c r="C6" s="46" t="s">
        <v>16</v>
      </c>
      <c r="D6" s="47" t="s">
        <v>14</v>
      </c>
      <c r="E6" s="48">
        <v>369004</v>
      </c>
      <c r="F6" s="48">
        <v>0</v>
      </c>
      <c r="G6" s="48">
        <f t="shared" ref="G6:G14" si="0">E6+F6</f>
        <v>369004</v>
      </c>
      <c r="H6" s="49">
        <v>74325.72</v>
      </c>
    </row>
    <row r="7" ht="22.5" customHeight="1" spans="1:8">
      <c r="A7" s="44">
        <v>3</v>
      </c>
      <c r="B7" s="45" t="s">
        <v>130</v>
      </c>
      <c r="C7" s="46" t="s">
        <v>18</v>
      </c>
      <c r="D7" s="47" t="s">
        <v>14</v>
      </c>
      <c r="E7" s="48">
        <v>367004</v>
      </c>
      <c r="F7" s="48">
        <v>0</v>
      </c>
      <c r="G7" s="48">
        <f t="shared" si="0"/>
        <v>367004</v>
      </c>
      <c r="H7" s="49">
        <v>74325.72</v>
      </c>
    </row>
    <row r="8" ht="22.5" customHeight="1" spans="1:8">
      <c r="A8" s="44">
        <v>4</v>
      </c>
      <c r="B8" s="45" t="s">
        <v>131</v>
      </c>
      <c r="C8" s="50" t="s">
        <v>22</v>
      </c>
      <c r="D8" s="47" t="s">
        <v>132</v>
      </c>
      <c r="E8" s="48">
        <v>294608</v>
      </c>
      <c r="F8" s="48">
        <v>0</v>
      </c>
      <c r="G8" s="48">
        <f t="shared" si="0"/>
        <v>294608</v>
      </c>
      <c r="H8" s="49">
        <v>74325.72</v>
      </c>
    </row>
    <row r="9" ht="22.5" customHeight="1" spans="1:8">
      <c r="A9" s="44">
        <v>5</v>
      </c>
      <c r="B9" s="45" t="s">
        <v>133</v>
      </c>
      <c r="C9" s="46" t="s">
        <v>22</v>
      </c>
      <c r="D9" s="47" t="s">
        <v>14</v>
      </c>
      <c r="E9" s="48">
        <v>293608</v>
      </c>
      <c r="F9" s="48">
        <v>0</v>
      </c>
      <c r="G9" s="48">
        <f t="shared" si="0"/>
        <v>293608</v>
      </c>
      <c r="H9" s="49">
        <v>74325.72</v>
      </c>
    </row>
    <row r="10" ht="22.5" customHeight="1" spans="1:8">
      <c r="A10" s="44">
        <v>6</v>
      </c>
      <c r="B10" s="45" t="s">
        <v>134</v>
      </c>
      <c r="C10" s="46" t="s">
        <v>22</v>
      </c>
      <c r="D10" s="47" t="s">
        <v>14</v>
      </c>
      <c r="E10" s="48">
        <v>294608</v>
      </c>
      <c r="F10" s="48">
        <v>0</v>
      </c>
      <c r="G10" s="48">
        <f t="shared" si="0"/>
        <v>294608</v>
      </c>
      <c r="H10" s="49">
        <v>74325.72</v>
      </c>
    </row>
    <row r="11" ht="22.5" customHeight="1" spans="1:8">
      <c r="A11" s="44">
        <v>7</v>
      </c>
      <c r="B11" s="45" t="s">
        <v>135</v>
      </c>
      <c r="C11" s="51" t="s">
        <v>25</v>
      </c>
      <c r="D11" s="47" t="s">
        <v>14</v>
      </c>
      <c r="E11" s="48">
        <v>293608</v>
      </c>
      <c r="F11" s="48">
        <v>0</v>
      </c>
      <c r="G11" s="48">
        <f t="shared" si="0"/>
        <v>293608</v>
      </c>
      <c r="H11" s="49">
        <v>74325.72</v>
      </c>
    </row>
    <row r="12" ht="22.5" customHeight="1" spans="1:8">
      <c r="A12" s="44">
        <v>8</v>
      </c>
      <c r="B12" s="45" t="s">
        <v>136</v>
      </c>
      <c r="C12" s="46" t="s">
        <v>22</v>
      </c>
      <c r="D12" s="47" t="s">
        <v>14</v>
      </c>
      <c r="E12" s="48">
        <v>292608</v>
      </c>
      <c r="F12" s="48">
        <v>0</v>
      </c>
      <c r="G12" s="48">
        <f t="shared" si="0"/>
        <v>292608</v>
      </c>
      <c r="H12" s="49">
        <v>74325.72</v>
      </c>
    </row>
    <row r="13" ht="15" spans="1:8">
      <c r="A13" s="44">
        <v>9</v>
      </c>
      <c r="B13" s="45" t="s">
        <v>137</v>
      </c>
      <c r="C13" s="46" t="s">
        <v>22</v>
      </c>
      <c r="D13" s="47" t="s">
        <v>138</v>
      </c>
      <c r="E13" s="44">
        <v>261206</v>
      </c>
      <c r="F13" s="48">
        <v>0</v>
      </c>
      <c r="G13" s="48">
        <f t="shared" si="0"/>
        <v>261206</v>
      </c>
      <c r="H13" s="44">
        <v>55523.77</v>
      </c>
    </row>
    <row r="14" ht="15" spans="1:8">
      <c r="A14" s="44">
        <v>10</v>
      </c>
      <c r="B14" s="45" t="s">
        <v>139</v>
      </c>
      <c r="C14" s="46" t="s">
        <v>22</v>
      </c>
      <c r="D14" s="47" t="s">
        <v>140</v>
      </c>
      <c r="E14" s="52">
        <v>72402</v>
      </c>
      <c r="F14" s="48">
        <v>0</v>
      </c>
      <c r="G14" s="48">
        <f t="shared" si="0"/>
        <v>72402</v>
      </c>
      <c r="H14" s="52">
        <v>16940.72</v>
      </c>
    </row>
    <row r="15" spans="1:5">
      <c r="A15" s="53" t="s">
        <v>141</v>
      </c>
      <c r="E15" s="53" t="s">
        <v>142</v>
      </c>
    </row>
    <row r="16" ht="37.5" customHeight="1" spans="1:8">
      <c r="A16" s="12" t="s">
        <v>31</v>
      </c>
      <c r="B16" s="12"/>
      <c r="C16" s="12"/>
      <c r="D16" s="12"/>
      <c r="E16" s="12"/>
      <c r="F16" s="12"/>
      <c r="G16" s="12"/>
      <c r="H16" s="12"/>
    </row>
  </sheetData>
  <mergeCells count="9">
    <mergeCell ref="A1:H1"/>
    <mergeCell ref="A2:B2"/>
    <mergeCell ref="E3:G3"/>
    <mergeCell ref="A16:H16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15" sqref="B15"/>
    </sheetView>
  </sheetViews>
  <sheetFormatPr defaultColWidth="9" defaultRowHeight="13.5" outlineLevelCol="7"/>
  <cols>
    <col min="1" max="1" width="7.375" style="24" customWidth="1"/>
    <col min="2" max="2" width="11.75" style="24" customWidth="1"/>
    <col min="3" max="3" width="10.125" style="24" customWidth="1"/>
    <col min="4" max="4" width="16.5" style="24" customWidth="1"/>
    <col min="5" max="5" width="17.25" style="24" customWidth="1"/>
    <col min="6" max="6" width="18.75" style="24" customWidth="1"/>
    <col min="7" max="7" width="22" style="24" customWidth="1"/>
    <col min="8" max="8" width="23.875" style="24" customWidth="1"/>
    <col min="9" max="16384" width="9" style="24"/>
  </cols>
  <sheetData>
    <row r="1" ht="27" spans="1:8">
      <c r="A1" s="25" t="s">
        <v>0</v>
      </c>
      <c r="B1" s="25"/>
      <c r="C1" s="25"/>
      <c r="D1" s="25"/>
      <c r="E1" s="25"/>
      <c r="F1" s="25"/>
      <c r="G1" s="25"/>
      <c r="H1" s="25"/>
    </row>
    <row r="2" ht="20.25" customHeight="1" spans="1:8">
      <c r="A2" s="26" t="s">
        <v>143</v>
      </c>
      <c r="B2" s="26"/>
      <c r="C2" s="26"/>
      <c r="D2" s="26"/>
      <c r="E2" s="26"/>
      <c r="F2" s="27"/>
      <c r="G2" s="27"/>
      <c r="H2" s="28" t="s">
        <v>2</v>
      </c>
    </row>
    <row r="3" ht="19.5" customHeight="1" spans="1:8">
      <c r="A3" s="29" t="s">
        <v>3</v>
      </c>
      <c r="B3" s="29" t="s">
        <v>4</v>
      </c>
      <c r="C3" s="29" t="s">
        <v>5</v>
      </c>
      <c r="D3" s="4" t="s">
        <v>6</v>
      </c>
      <c r="E3" s="4" t="s">
        <v>7</v>
      </c>
      <c r="F3" s="4"/>
      <c r="G3" s="4"/>
      <c r="H3" s="29" t="s">
        <v>8</v>
      </c>
    </row>
    <row r="4" ht="30" customHeight="1" spans="1:8">
      <c r="A4" s="29"/>
      <c r="B4" s="29"/>
      <c r="C4" s="29"/>
      <c r="D4" s="4"/>
      <c r="E4" s="5" t="s">
        <v>9</v>
      </c>
      <c r="F4" s="5" t="s">
        <v>10</v>
      </c>
      <c r="G4" s="4" t="s">
        <v>11</v>
      </c>
      <c r="H4" s="29"/>
    </row>
    <row r="5" ht="32.25" customHeight="1" spans="1:8">
      <c r="A5" s="6">
        <v>1</v>
      </c>
      <c r="B5" s="30" t="s">
        <v>144</v>
      </c>
      <c r="C5" s="30" t="s">
        <v>13</v>
      </c>
      <c r="D5" s="19" t="s">
        <v>14</v>
      </c>
      <c r="E5" s="7">
        <v>368000</v>
      </c>
      <c r="F5" s="7">
        <v>0</v>
      </c>
      <c r="G5" s="7">
        <f>E5</f>
        <v>368000</v>
      </c>
      <c r="H5" s="16">
        <v>86466.89</v>
      </c>
    </row>
    <row r="6" ht="32.25" customHeight="1" spans="1:8">
      <c r="A6" s="21">
        <v>2</v>
      </c>
      <c r="B6" s="31" t="s">
        <v>145</v>
      </c>
      <c r="C6" s="30" t="s">
        <v>16</v>
      </c>
      <c r="D6" s="19" t="s">
        <v>14</v>
      </c>
      <c r="E6" s="32">
        <v>368000</v>
      </c>
      <c r="F6" s="7">
        <v>0</v>
      </c>
      <c r="G6" s="7">
        <f t="shared" ref="G6:G12" si="0">E6</f>
        <v>368000</v>
      </c>
      <c r="H6" s="16">
        <v>86466.89</v>
      </c>
    </row>
    <row r="7" ht="32.25" customHeight="1" spans="1:8">
      <c r="A7" s="6">
        <v>3</v>
      </c>
      <c r="B7" s="30" t="s">
        <v>146</v>
      </c>
      <c r="C7" s="30" t="s">
        <v>18</v>
      </c>
      <c r="D7" s="22" t="s">
        <v>46</v>
      </c>
      <c r="E7" s="8">
        <v>367000</v>
      </c>
      <c r="F7" s="7">
        <v>0</v>
      </c>
      <c r="G7" s="7">
        <f t="shared" si="0"/>
        <v>367000</v>
      </c>
      <c r="H7" s="16">
        <v>86466.89</v>
      </c>
    </row>
    <row r="8" ht="32.25" customHeight="1" spans="1:8">
      <c r="A8" s="6">
        <v>4</v>
      </c>
      <c r="B8" s="30" t="s">
        <v>147</v>
      </c>
      <c r="C8" s="30" t="s">
        <v>22</v>
      </c>
      <c r="D8" s="19" t="s">
        <v>14</v>
      </c>
      <c r="E8" s="7">
        <v>293600</v>
      </c>
      <c r="F8" s="7">
        <v>0</v>
      </c>
      <c r="G8" s="7">
        <f t="shared" si="0"/>
        <v>293600</v>
      </c>
      <c r="H8" s="16">
        <v>86466.89</v>
      </c>
    </row>
    <row r="9" ht="32.25" customHeight="1" spans="1:8">
      <c r="A9" s="6">
        <v>5</v>
      </c>
      <c r="B9" s="30" t="s">
        <v>148</v>
      </c>
      <c r="C9" s="30" t="s">
        <v>22</v>
      </c>
      <c r="D9" s="19" t="s">
        <v>14</v>
      </c>
      <c r="E9" s="7">
        <v>292600</v>
      </c>
      <c r="F9" s="7">
        <v>0</v>
      </c>
      <c r="G9" s="7">
        <f t="shared" si="0"/>
        <v>292600</v>
      </c>
      <c r="H9" s="16">
        <v>86466.89</v>
      </c>
    </row>
    <row r="10" ht="32.25" customHeight="1" spans="1:8">
      <c r="A10" s="6">
        <v>6</v>
      </c>
      <c r="B10" s="30" t="s">
        <v>149</v>
      </c>
      <c r="C10" s="30" t="s">
        <v>45</v>
      </c>
      <c r="D10" s="19" t="s">
        <v>14</v>
      </c>
      <c r="E10" s="7">
        <v>290600</v>
      </c>
      <c r="F10" s="7">
        <v>0</v>
      </c>
      <c r="G10" s="7">
        <f t="shared" si="0"/>
        <v>290600</v>
      </c>
      <c r="H10" s="16">
        <v>86466.89</v>
      </c>
    </row>
    <row r="11" ht="32.25" customHeight="1" spans="1:8">
      <c r="A11" s="6">
        <v>7</v>
      </c>
      <c r="B11" s="30" t="s">
        <v>150</v>
      </c>
      <c r="C11" s="30" t="s">
        <v>25</v>
      </c>
      <c r="D11" s="22" t="s">
        <v>46</v>
      </c>
      <c r="E11" s="8">
        <v>97533.33</v>
      </c>
      <c r="F11" s="7">
        <v>0</v>
      </c>
      <c r="G11" s="7">
        <f t="shared" si="0"/>
        <v>97533.33</v>
      </c>
      <c r="H11" s="16">
        <v>23897.3</v>
      </c>
    </row>
    <row r="12" ht="32.25" customHeight="1" spans="1:8">
      <c r="A12" s="6">
        <v>8</v>
      </c>
      <c r="B12" s="30" t="s">
        <v>151</v>
      </c>
      <c r="C12" s="30" t="s">
        <v>20</v>
      </c>
      <c r="D12" s="19" t="s">
        <v>14</v>
      </c>
      <c r="E12" s="7">
        <v>291600</v>
      </c>
      <c r="F12" s="7">
        <v>0</v>
      </c>
      <c r="G12" s="7">
        <f t="shared" si="0"/>
        <v>291600</v>
      </c>
      <c r="H12" s="16">
        <v>86466.89</v>
      </c>
    </row>
    <row r="13" ht="23.25" customHeight="1" spans="1:8">
      <c r="A13" s="33" t="s">
        <v>152</v>
      </c>
      <c r="B13" s="33"/>
      <c r="C13" s="34"/>
      <c r="E13" s="34" t="s">
        <v>48</v>
      </c>
      <c r="F13" s="34">
        <v>15215083481</v>
      </c>
      <c r="G13" s="34" t="s">
        <v>30</v>
      </c>
      <c r="H13" s="34"/>
    </row>
    <row r="14" ht="39.75" customHeight="1" spans="1:8">
      <c r="A14" s="12" t="s">
        <v>31</v>
      </c>
      <c r="B14" s="12"/>
      <c r="C14" s="12"/>
      <c r="D14" s="12"/>
      <c r="E14" s="12"/>
      <c r="F14" s="12"/>
      <c r="G14" s="12"/>
      <c r="H14" s="12"/>
    </row>
  </sheetData>
  <mergeCells count="10">
    <mergeCell ref="A1:H1"/>
    <mergeCell ref="A2:E2"/>
    <mergeCell ref="E3:G3"/>
    <mergeCell ref="A13:B13"/>
    <mergeCell ref="A14:H14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渝港</vt:lpstr>
      <vt:lpstr>空港新城</vt:lpstr>
      <vt:lpstr>临空投</vt:lpstr>
      <vt:lpstr>招商集团</vt:lpstr>
      <vt:lpstr>空港经济</vt:lpstr>
      <vt:lpstr>创新经济走廊</vt:lpstr>
      <vt:lpstr>临空农</vt:lpstr>
      <vt:lpstr>数据谷</vt:lpstr>
      <vt:lpstr>临基建</vt:lpstr>
      <vt:lpstr>农基建</vt:lpstr>
      <vt:lpstr>城市更新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罗沁园</dc:creator>
  <cp:lastModifiedBy>Administrator</cp:lastModifiedBy>
  <dcterms:created xsi:type="dcterms:W3CDTF">2019-06-12T06:30:00Z</dcterms:created>
  <cp:lastPrinted>2019-06-13T01:25:00Z</cp:lastPrinted>
  <dcterms:modified xsi:type="dcterms:W3CDTF">2021-06-24T03:45:19Z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